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codeName="Šī_darbgrāmata"/>
  <xr:revisionPtr revIDLastSave="0" documentId="8_{DA8D4370-D9B6-4BAA-9966-986D7DC5E7AE}" xr6:coauthVersionLast="36" xr6:coauthVersionMax="36" xr10:uidLastSave="{00000000-0000-0000-0000-000000000000}"/>
  <workbookProtection workbookPassword="CAD0" lockStructure="1"/>
  <bookViews>
    <workbookView xWindow="9270" yWindow="615" windowWidth="10920" windowHeight="8010" tabRatio="683" xr2:uid="{00000000-000D-0000-FFFF-FFFF00000000}"/>
  </bookViews>
  <sheets>
    <sheet name="skice VMD" sheetId="8" r:id="rId1"/>
    <sheet name="jakubs" sheetId="2" state="hidden" r:id="rId2"/>
    <sheet name="Lielais" sheetId="4" state="hidden" r:id="rId3"/>
    <sheet name="Lielais (2)" sheetId="6" state="hidden" r:id="rId4"/>
    <sheet name="ievads" sheetId="5" r:id="rId5"/>
  </sheets>
  <definedNames>
    <definedName name="_xlnm.Print_Area" localSheetId="4">ievads!$BM$1:$BR$32</definedName>
    <definedName name="_xlnm.Print_Area" localSheetId="0">'skice VMD'!$B$1:$L$57,'skice VMD'!$B$187:$F$206</definedName>
  </definedNames>
  <calcPr calcId="191029"/>
</workbook>
</file>

<file path=xl/calcChain.xml><?xml version="1.0" encoding="utf-8"?>
<calcChain xmlns="http://schemas.openxmlformats.org/spreadsheetml/2006/main">
  <c r="N39" i="5" l="1"/>
  <c r="N40" i="5"/>
  <c r="N41" i="5"/>
  <c r="N42" i="5"/>
  <c r="N43" i="5"/>
  <c r="N44" i="5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189" i="8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J76" i="8"/>
  <c r="C7" i="8" s="1"/>
  <c r="P10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32" i="5"/>
  <c r="O10" i="5"/>
  <c r="AP10" i="5" s="1"/>
  <c r="R6" i="5"/>
  <c r="AH6" i="5" s="1"/>
  <c r="S6" i="5"/>
  <c r="AA6" i="5" s="1"/>
  <c r="AI6" i="5"/>
  <c r="U6" i="5"/>
  <c r="V6" i="5"/>
  <c r="AL6" i="5" s="1"/>
  <c r="W6" i="5"/>
  <c r="AM6" i="5" s="1"/>
  <c r="Y6" i="5"/>
  <c r="R7" i="5"/>
  <c r="AH7" i="5"/>
  <c r="S7" i="5"/>
  <c r="AI7" i="5"/>
  <c r="U7" i="5"/>
  <c r="AC7" i="5"/>
  <c r="V7" i="5"/>
  <c r="AL7" i="5"/>
  <c r="W7" i="5"/>
  <c r="AM7" i="5" s="1"/>
  <c r="AE7" i="5"/>
  <c r="Y7" i="5"/>
  <c r="T6" i="5"/>
  <c r="AB6" i="5"/>
  <c r="X6" i="5"/>
  <c r="AF6" i="5" s="1"/>
  <c r="T7" i="5"/>
  <c r="AB7" i="5" s="1"/>
  <c r="X7" i="5"/>
  <c r="AF7" i="5" s="1"/>
  <c r="Q78" i="8"/>
  <c r="O74" i="8"/>
  <c r="D76" i="8"/>
  <c r="D14" i="8" s="1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18" i="8"/>
  <c r="E18" i="8"/>
  <c r="R9" i="5"/>
  <c r="AH9" i="5" s="1"/>
  <c r="N26" i="5"/>
  <c r="N27" i="5"/>
  <c r="N28" i="5"/>
  <c r="N29" i="5"/>
  <c r="N30" i="5"/>
  <c r="N31" i="5"/>
  <c r="N33" i="5"/>
  <c r="N34" i="5"/>
  <c r="N35" i="5"/>
  <c r="N36" i="5"/>
  <c r="N37" i="5"/>
  <c r="N38" i="5"/>
  <c r="Y9" i="5"/>
  <c r="AO9" i="5" s="1"/>
  <c r="X9" i="5"/>
  <c r="AF9" i="5" s="1"/>
  <c r="W9" i="5"/>
  <c r="V9" i="5"/>
  <c r="AL9" i="5"/>
  <c r="U9" i="5"/>
  <c r="AK9" i="5"/>
  <c r="T9" i="5"/>
  <c r="AB9" i="5"/>
  <c r="S9" i="5"/>
  <c r="AA9" i="5"/>
  <c r="Y8" i="5"/>
  <c r="AG8" i="5" s="1"/>
  <c r="AO8" i="5"/>
  <c r="X8" i="5"/>
  <c r="AF8" i="5" s="1"/>
  <c r="W8" i="5"/>
  <c r="AM8" i="5" s="1"/>
  <c r="V8" i="5"/>
  <c r="AL8" i="5" s="1"/>
  <c r="U8" i="5"/>
  <c r="AK8" i="5" s="1"/>
  <c r="T8" i="5"/>
  <c r="AB8" i="5" s="1"/>
  <c r="S8" i="5"/>
  <c r="AI8" i="5" s="1"/>
  <c r="R8" i="5"/>
  <c r="AH8" i="5" s="1"/>
  <c r="AQ8" i="5" s="1"/>
  <c r="AU8" i="5" s="1"/>
  <c r="J62" i="5"/>
  <c r="Z61" i="5"/>
  <c r="AD61" i="5"/>
  <c r="AJ61" i="5"/>
  <c r="AN61" i="5"/>
  <c r="H17" i="2"/>
  <c r="J18" i="2"/>
  <c r="D24" i="2"/>
  <c r="B24" i="2"/>
  <c r="G17" i="2"/>
  <c r="I18" i="2" s="1"/>
  <c r="C24" i="2"/>
  <c r="D7" i="4"/>
  <c r="E7" i="4"/>
  <c r="G4" i="4"/>
  <c r="G5" i="4"/>
  <c r="G6" i="4" s="1"/>
  <c r="G7" i="4" s="1"/>
  <c r="G8" i="4" s="1"/>
  <c r="D8" i="4"/>
  <c r="E8" i="4" s="1"/>
  <c r="F8" i="4"/>
  <c r="F7" i="4"/>
  <c r="G18" i="4"/>
  <c r="F18" i="4"/>
  <c r="C17" i="4"/>
  <c r="D17" i="4" s="1"/>
  <c r="E17" i="4"/>
  <c r="F17" i="4" s="1"/>
  <c r="F6" i="4"/>
  <c r="F5" i="4"/>
  <c r="F4" i="4"/>
  <c r="F55" i="4" s="1"/>
  <c r="G19" i="4"/>
  <c r="F19" i="4"/>
  <c r="C20" i="4"/>
  <c r="D20" i="4" s="1"/>
  <c r="E20" i="4" s="1"/>
  <c r="F20" i="4" s="1"/>
  <c r="I4" i="4"/>
  <c r="Y4" i="4"/>
  <c r="J4" i="4"/>
  <c r="Z4" i="4"/>
  <c r="L4" i="4"/>
  <c r="M4" i="4"/>
  <c r="AC4" i="4" s="1"/>
  <c r="N4" i="4"/>
  <c r="P4" i="4"/>
  <c r="I5" i="4"/>
  <c r="J5" i="4"/>
  <c r="Z5" i="4"/>
  <c r="L5" i="4"/>
  <c r="AB5" i="4"/>
  <c r="M5" i="4"/>
  <c r="AC5" i="4"/>
  <c r="N5" i="4"/>
  <c r="AD5" i="4"/>
  <c r="P5" i="4"/>
  <c r="I6" i="4"/>
  <c r="Y6" i="4"/>
  <c r="J6" i="4"/>
  <c r="Z6" i="4" s="1"/>
  <c r="L6" i="4"/>
  <c r="T6" i="4" s="1"/>
  <c r="M6" i="4"/>
  <c r="AC6" i="4"/>
  <c r="N6" i="4"/>
  <c r="P6" i="4"/>
  <c r="AF6" i="4" s="1"/>
  <c r="I7" i="4"/>
  <c r="Y7" i="4"/>
  <c r="J7" i="4"/>
  <c r="L7" i="4"/>
  <c r="AB7" i="4"/>
  <c r="M7" i="4"/>
  <c r="AC7" i="4" s="1"/>
  <c r="N7" i="4"/>
  <c r="AD7" i="4" s="1"/>
  <c r="P7" i="4"/>
  <c r="AF7" i="4"/>
  <c r="I8" i="4"/>
  <c r="Y8" i="4"/>
  <c r="J8" i="4"/>
  <c r="R8" i="4" s="1"/>
  <c r="L8" i="4"/>
  <c r="M8" i="4"/>
  <c r="AC8" i="4"/>
  <c r="N8" i="4"/>
  <c r="P8" i="4"/>
  <c r="X8" i="4"/>
  <c r="I9" i="4"/>
  <c r="Y9" i="4"/>
  <c r="J9" i="4"/>
  <c r="Z9" i="4"/>
  <c r="L9" i="4"/>
  <c r="M9" i="4"/>
  <c r="AC9" i="4" s="1"/>
  <c r="N9" i="4"/>
  <c r="AD9" i="4"/>
  <c r="P9" i="4"/>
  <c r="I10" i="4"/>
  <c r="Y10" i="4"/>
  <c r="J10" i="4"/>
  <c r="L10" i="4"/>
  <c r="M10" i="4"/>
  <c r="AC10" i="4"/>
  <c r="N10" i="4"/>
  <c r="P10" i="4"/>
  <c r="I11" i="4"/>
  <c r="Y11" i="4"/>
  <c r="J11" i="4"/>
  <c r="L11" i="4"/>
  <c r="AB11" i="4"/>
  <c r="M11" i="4"/>
  <c r="N11" i="4"/>
  <c r="V11" i="4" s="1"/>
  <c r="AD11" i="4"/>
  <c r="P11" i="4"/>
  <c r="X11" i="4" s="1"/>
  <c r="I12" i="4"/>
  <c r="Y12" i="4" s="1"/>
  <c r="J12" i="4"/>
  <c r="L12" i="4"/>
  <c r="M12" i="4"/>
  <c r="AC12" i="4" s="1"/>
  <c r="N12" i="4"/>
  <c r="P12" i="4"/>
  <c r="I13" i="4"/>
  <c r="Y13" i="4"/>
  <c r="J13" i="4"/>
  <c r="L13" i="4"/>
  <c r="M13" i="4"/>
  <c r="AC13" i="4"/>
  <c r="N13" i="4"/>
  <c r="V13" i="4" s="1"/>
  <c r="P13" i="4"/>
  <c r="AF13" i="4" s="1"/>
  <c r="I14" i="4"/>
  <c r="Y14" i="4"/>
  <c r="J14" i="4"/>
  <c r="L14" i="4"/>
  <c r="M14" i="4"/>
  <c r="AC14" i="4" s="1"/>
  <c r="N14" i="4"/>
  <c r="P14" i="4"/>
  <c r="I15" i="4"/>
  <c r="Y15" i="4" s="1"/>
  <c r="J15" i="4"/>
  <c r="L15" i="4"/>
  <c r="AB15" i="4"/>
  <c r="M15" i="4"/>
  <c r="AC15" i="4"/>
  <c r="N15" i="4"/>
  <c r="P15" i="4"/>
  <c r="I16" i="4"/>
  <c r="Y16" i="4"/>
  <c r="J16" i="4"/>
  <c r="Z16" i="4" s="1"/>
  <c r="L16" i="4"/>
  <c r="M16" i="4"/>
  <c r="AC16" i="4"/>
  <c r="N16" i="4"/>
  <c r="AD16" i="4"/>
  <c r="P16" i="4"/>
  <c r="X16" i="4" s="1"/>
  <c r="I17" i="4"/>
  <c r="Y17" i="4" s="1"/>
  <c r="J17" i="4"/>
  <c r="L17" i="4"/>
  <c r="AB17" i="4" s="1"/>
  <c r="M17" i="4"/>
  <c r="AC17" i="4" s="1"/>
  <c r="N17" i="4"/>
  <c r="V17" i="4"/>
  <c r="P17" i="4"/>
  <c r="X17" i="4" s="1"/>
  <c r="I18" i="4"/>
  <c r="Y18" i="4" s="1"/>
  <c r="J18" i="4"/>
  <c r="L18" i="4"/>
  <c r="M18" i="4"/>
  <c r="AC18" i="4" s="1"/>
  <c r="N18" i="4"/>
  <c r="AD18" i="4" s="1"/>
  <c r="P18" i="4"/>
  <c r="I19" i="4"/>
  <c r="Y19" i="4"/>
  <c r="J19" i="4"/>
  <c r="R19" i="4" s="1"/>
  <c r="Z19" i="4"/>
  <c r="L19" i="4"/>
  <c r="M19" i="4"/>
  <c r="AC19" i="4"/>
  <c r="N19" i="4"/>
  <c r="AD19" i="4" s="1"/>
  <c r="P19" i="4"/>
  <c r="X19" i="4" s="1"/>
  <c r="I20" i="4"/>
  <c r="Y20" i="4"/>
  <c r="J20" i="4"/>
  <c r="R20" i="4" s="1"/>
  <c r="Z20" i="4"/>
  <c r="AH20" i="4" s="1"/>
  <c r="L20" i="4"/>
  <c r="AB20" i="4" s="1"/>
  <c r="M20" i="4"/>
  <c r="AC20" i="4" s="1"/>
  <c r="N20" i="4"/>
  <c r="P20" i="4"/>
  <c r="I21" i="4"/>
  <c r="Y21" i="4" s="1"/>
  <c r="J21" i="4"/>
  <c r="L21" i="4"/>
  <c r="T21" i="4"/>
  <c r="AB21" i="4"/>
  <c r="M21" i="4"/>
  <c r="AC21" i="4"/>
  <c r="N21" i="4"/>
  <c r="P21" i="4"/>
  <c r="AF21" i="4"/>
  <c r="I22" i="4"/>
  <c r="Y22" i="4" s="1"/>
  <c r="J22" i="4"/>
  <c r="L22" i="4"/>
  <c r="AB22" i="4"/>
  <c r="M22" i="4"/>
  <c r="AC22" i="4"/>
  <c r="N22" i="4"/>
  <c r="P22" i="4"/>
  <c r="I23" i="4"/>
  <c r="Y23" i="4"/>
  <c r="J23" i="4"/>
  <c r="Z23" i="4"/>
  <c r="L23" i="4"/>
  <c r="AB23" i="4"/>
  <c r="M23" i="4"/>
  <c r="AC23" i="4"/>
  <c r="N23" i="4"/>
  <c r="P23" i="4"/>
  <c r="I24" i="4"/>
  <c r="Y24" i="4" s="1"/>
  <c r="J24" i="4"/>
  <c r="Z24" i="4"/>
  <c r="L24" i="4"/>
  <c r="M24" i="4"/>
  <c r="AC24" i="4" s="1"/>
  <c r="N24" i="4"/>
  <c r="P24" i="4"/>
  <c r="X24" i="4" s="1"/>
  <c r="AF24" i="4"/>
  <c r="I25" i="4"/>
  <c r="Y25" i="4"/>
  <c r="J25" i="4"/>
  <c r="R25" i="4" s="1"/>
  <c r="L25" i="4"/>
  <c r="T25" i="4" s="1"/>
  <c r="AB25" i="4"/>
  <c r="M25" i="4"/>
  <c r="AC25" i="4"/>
  <c r="N25" i="4"/>
  <c r="AD25" i="4"/>
  <c r="P25" i="4"/>
  <c r="X25" i="4"/>
  <c r="AF25" i="4"/>
  <c r="I26" i="4"/>
  <c r="Y26" i="4" s="1"/>
  <c r="J26" i="4"/>
  <c r="Z26" i="4"/>
  <c r="L26" i="4"/>
  <c r="M26" i="4"/>
  <c r="AC26" i="4"/>
  <c r="N26" i="4"/>
  <c r="AD26" i="4"/>
  <c r="P26" i="4"/>
  <c r="X26" i="4" s="1"/>
  <c r="AF26" i="4"/>
  <c r="I27" i="4"/>
  <c r="Y27" i="4" s="1"/>
  <c r="J27" i="4"/>
  <c r="L27" i="4"/>
  <c r="M27" i="4"/>
  <c r="AC27" i="4"/>
  <c r="N27" i="4"/>
  <c r="P27" i="4"/>
  <c r="AF27" i="4" s="1"/>
  <c r="I28" i="4"/>
  <c r="Y28" i="4"/>
  <c r="J28" i="4"/>
  <c r="R28" i="4" s="1"/>
  <c r="L28" i="4"/>
  <c r="T28" i="4" s="1"/>
  <c r="AB28" i="4"/>
  <c r="M28" i="4"/>
  <c r="AC28" i="4" s="1"/>
  <c r="N28" i="4"/>
  <c r="P28" i="4"/>
  <c r="I29" i="4"/>
  <c r="Y29" i="4"/>
  <c r="J29" i="4"/>
  <c r="L29" i="4"/>
  <c r="AB29" i="4"/>
  <c r="M29" i="4"/>
  <c r="AC29" i="4"/>
  <c r="N29" i="4"/>
  <c r="P29" i="4"/>
  <c r="I30" i="4"/>
  <c r="Y30" i="4"/>
  <c r="J30" i="4"/>
  <c r="Z30" i="4" s="1"/>
  <c r="L30" i="4"/>
  <c r="M30" i="4"/>
  <c r="AC30" i="4"/>
  <c r="N30" i="4"/>
  <c r="AD30" i="4"/>
  <c r="P30" i="4"/>
  <c r="AF30" i="4" s="1"/>
  <c r="I31" i="4"/>
  <c r="Y31" i="4"/>
  <c r="J31" i="4"/>
  <c r="Z31" i="4"/>
  <c r="L31" i="4"/>
  <c r="AB31" i="4"/>
  <c r="M31" i="4"/>
  <c r="AC31" i="4"/>
  <c r="N31" i="4"/>
  <c r="P31" i="4"/>
  <c r="X31" i="4" s="1"/>
  <c r="I32" i="4"/>
  <c r="Y32" i="4" s="1"/>
  <c r="J32" i="4"/>
  <c r="L32" i="4"/>
  <c r="M32" i="4"/>
  <c r="AC32" i="4"/>
  <c r="N32" i="4"/>
  <c r="P32" i="4"/>
  <c r="AF32" i="4"/>
  <c r="I33" i="4"/>
  <c r="Y33" i="4" s="1"/>
  <c r="AH33" i="4" s="1"/>
  <c r="J33" i="4"/>
  <c r="L33" i="4"/>
  <c r="M33" i="4"/>
  <c r="AC33" i="4"/>
  <c r="N33" i="4"/>
  <c r="P33" i="4"/>
  <c r="AF33" i="4"/>
  <c r="I34" i="4"/>
  <c r="Y34" i="4"/>
  <c r="J34" i="4"/>
  <c r="L34" i="4"/>
  <c r="M34" i="4"/>
  <c r="AC34" i="4" s="1"/>
  <c r="N34" i="4"/>
  <c r="P34" i="4"/>
  <c r="I35" i="4"/>
  <c r="Y35" i="4"/>
  <c r="J35" i="4"/>
  <c r="L35" i="4"/>
  <c r="T35" i="4" s="1"/>
  <c r="AG35" i="4" s="1"/>
  <c r="M35" i="4"/>
  <c r="AC35" i="4"/>
  <c r="N35" i="4"/>
  <c r="V35" i="4"/>
  <c r="P35" i="4"/>
  <c r="X35" i="4" s="1"/>
  <c r="I36" i="4"/>
  <c r="Y36" i="4" s="1"/>
  <c r="J36" i="4"/>
  <c r="L36" i="4"/>
  <c r="AB36" i="4" s="1"/>
  <c r="AH36" i="4" s="1"/>
  <c r="M36" i="4"/>
  <c r="AC36" i="4" s="1"/>
  <c r="N36" i="4"/>
  <c r="AD36" i="4"/>
  <c r="P36" i="4"/>
  <c r="AF36" i="4" s="1"/>
  <c r="I37" i="4"/>
  <c r="Y37" i="4" s="1"/>
  <c r="J37" i="4"/>
  <c r="L37" i="4"/>
  <c r="T37" i="4" s="1"/>
  <c r="AB37" i="4"/>
  <c r="M37" i="4"/>
  <c r="AC37" i="4" s="1"/>
  <c r="N37" i="4"/>
  <c r="P37" i="4"/>
  <c r="AF37" i="4"/>
  <c r="I38" i="4"/>
  <c r="Y38" i="4"/>
  <c r="J38" i="4"/>
  <c r="L38" i="4"/>
  <c r="M38" i="4"/>
  <c r="AC38" i="4"/>
  <c r="N38" i="4"/>
  <c r="P38" i="4"/>
  <c r="I39" i="4"/>
  <c r="Y39" i="4"/>
  <c r="J39" i="4"/>
  <c r="L39" i="4"/>
  <c r="M39" i="4"/>
  <c r="AC39" i="4" s="1"/>
  <c r="N39" i="4"/>
  <c r="P39" i="4"/>
  <c r="I40" i="4"/>
  <c r="Y40" i="4" s="1"/>
  <c r="J40" i="4"/>
  <c r="L40" i="4"/>
  <c r="M40" i="4"/>
  <c r="AC40" i="4"/>
  <c r="N40" i="4"/>
  <c r="P40" i="4"/>
  <c r="I41" i="4"/>
  <c r="J41" i="4"/>
  <c r="L41" i="4"/>
  <c r="AB41" i="4"/>
  <c r="M41" i="4"/>
  <c r="AC41" i="4"/>
  <c r="N41" i="4"/>
  <c r="AD41" i="4"/>
  <c r="P41" i="4"/>
  <c r="I42" i="4"/>
  <c r="Y42" i="4"/>
  <c r="J42" i="4"/>
  <c r="L42" i="4"/>
  <c r="AB42" i="4"/>
  <c r="M42" i="4"/>
  <c r="AC42" i="4" s="1"/>
  <c r="N42" i="4"/>
  <c r="AD42" i="4" s="1"/>
  <c r="P42" i="4"/>
  <c r="I43" i="4"/>
  <c r="Y43" i="4"/>
  <c r="J43" i="4"/>
  <c r="L43" i="4"/>
  <c r="M43" i="4"/>
  <c r="AC43" i="4" s="1"/>
  <c r="N43" i="4"/>
  <c r="AD43" i="4"/>
  <c r="P43" i="4"/>
  <c r="I44" i="4"/>
  <c r="Y44" i="4" s="1"/>
  <c r="J44" i="4"/>
  <c r="R44" i="4" s="1"/>
  <c r="AG44" i="4" s="1"/>
  <c r="Z44" i="4"/>
  <c r="L44" i="4"/>
  <c r="AB44" i="4"/>
  <c r="M44" i="4"/>
  <c r="AC44" i="4" s="1"/>
  <c r="N44" i="4"/>
  <c r="AD44" i="4"/>
  <c r="P44" i="4"/>
  <c r="I45" i="4"/>
  <c r="Y45" i="4"/>
  <c r="AH45" i="4" s="1"/>
  <c r="J45" i="4"/>
  <c r="Z45" i="4"/>
  <c r="L45" i="4"/>
  <c r="T45" i="4" s="1"/>
  <c r="AB45" i="4"/>
  <c r="M45" i="4"/>
  <c r="AC45" i="4"/>
  <c r="N45" i="4"/>
  <c r="AD45" i="4" s="1"/>
  <c r="P45" i="4"/>
  <c r="I46" i="4"/>
  <c r="J46" i="4"/>
  <c r="Z46" i="4"/>
  <c r="L46" i="4"/>
  <c r="AB46" i="4"/>
  <c r="M46" i="4"/>
  <c r="AC46" i="4"/>
  <c r="N46" i="4"/>
  <c r="V46" i="4" s="1"/>
  <c r="P46" i="4"/>
  <c r="I47" i="4"/>
  <c r="Y47" i="4"/>
  <c r="J47" i="4"/>
  <c r="R47" i="4" s="1"/>
  <c r="L47" i="4"/>
  <c r="AB47" i="4" s="1"/>
  <c r="M47" i="4"/>
  <c r="AC47" i="4"/>
  <c r="N47" i="4"/>
  <c r="AD47" i="4"/>
  <c r="V47" i="4"/>
  <c r="P47" i="4"/>
  <c r="I48" i="4"/>
  <c r="Y48" i="4"/>
  <c r="J48" i="4"/>
  <c r="L48" i="4"/>
  <c r="AB48" i="4"/>
  <c r="M48" i="4"/>
  <c r="AC48" i="4"/>
  <c r="N48" i="4"/>
  <c r="V48" i="4"/>
  <c r="P48" i="4"/>
  <c r="X48" i="4" s="1"/>
  <c r="AF48" i="4"/>
  <c r="I49" i="4"/>
  <c r="Y49" i="4" s="1"/>
  <c r="J49" i="4"/>
  <c r="Z49" i="4"/>
  <c r="L49" i="4"/>
  <c r="AB49" i="4"/>
  <c r="M49" i="4"/>
  <c r="AC49" i="4"/>
  <c r="N49" i="4"/>
  <c r="P49" i="4"/>
  <c r="X49" i="4" s="1"/>
  <c r="AG49" i="4" s="1"/>
  <c r="I50" i="4"/>
  <c r="Y50" i="4" s="1"/>
  <c r="J50" i="4"/>
  <c r="Z50" i="4"/>
  <c r="L50" i="4"/>
  <c r="M50" i="4"/>
  <c r="AC50" i="4"/>
  <c r="N50" i="4"/>
  <c r="AD50" i="4"/>
  <c r="P50" i="4"/>
  <c r="I51" i="4"/>
  <c r="Y51" i="4"/>
  <c r="J51" i="4"/>
  <c r="L51" i="4"/>
  <c r="M51" i="4"/>
  <c r="AC51" i="4"/>
  <c r="N51" i="4"/>
  <c r="AD51" i="4"/>
  <c r="P51" i="4"/>
  <c r="I52" i="4"/>
  <c r="Y52" i="4"/>
  <c r="J52" i="4"/>
  <c r="L52" i="4"/>
  <c r="T52" i="4" s="1"/>
  <c r="M52" i="4"/>
  <c r="AC52" i="4" s="1"/>
  <c r="N52" i="4"/>
  <c r="P52" i="4"/>
  <c r="X52" i="4"/>
  <c r="I53" i="4"/>
  <c r="Y53" i="4"/>
  <c r="J53" i="4"/>
  <c r="L53" i="4"/>
  <c r="AB53" i="4"/>
  <c r="M53" i="4"/>
  <c r="AC53" i="4" s="1"/>
  <c r="N53" i="4"/>
  <c r="V53" i="4" s="1"/>
  <c r="P53" i="4"/>
  <c r="B55" i="4"/>
  <c r="K4" i="4"/>
  <c r="S4" i="4" s="1"/>
  <c r="O4" i="4"/>
  <c r="W4" i="4" s="1"/>
  <c r="R5" i="4"/>
  <c r="K5" i="4"/>
  <c r="S5" i="4"/>
  <c r="T5" i="4"/>
  <c r="V5" i="4"/>
  <c r="O5" i="4"/>
  <c r="W5" i="4" s="1"/>
  <c r="K6" i="4"/>
  <c r="S6" i="4" s="1"/>
  <c r="O6" i="4"/>
  <c r="W6" i="4" s="1"/>
  <c r="K7" i="4"/>
  <c r="S7" i="4"/>
  <c r="T7" i="4"/>
  <c r="O7" i="4"/>
  <c r="W7" i="4" s="1"/>
  <c r="X7" i="4"/>
  <c r="K8" i="4"/>
  <c r="O8" i="4"/>
  <c r="W8" i="4" s="1"/>
  <c r="K9" i="4"/>
  <c r="S9" i="4" s="1"/>
  <c r="O9" i="4"/>
  <c r="W9" i="4"/>
  <c r="K10" i="4"/>
  <c r="O10" i="4"/>
  <c r="W10" i="4" s="1"/>
  <c r="K11" i="4"/>
  <c r="S11" i="4"/>
  <c r="T11" i="4"/>
  <c r="O11" i="4"/>
  <c r="W11" i="4" s="1"/>
  <c r="K12" i="4"/>
  <c r="S12" i="4"/>
  <c r="O12" i="4"/>
  <c r="W12" i="4" s="1"/>
  <c r="K13" i="4"/>
  <c r="O13" i="4"/>
  <c r="W13" i="4" s="1"/>
  <c r="X13" i="4"/>
  <c r="K14" i="4"/>
  <c r="S14" i="4"/>
  <c r="O14" i="4"/>
  <c r="W14" i="4"/>
  <c r="K15" i="4"/>
  <c r="S15" i="4"/>
  <c r="T15" i="4"/>
  <c r="O15" i="4"/>
  <c r="W15" i="4"/>
  <c r="K16" i="4"/>
  <c r="S16" i="4"/>
  <c r="O16" i="4"/>
  <c r="W16" i="4"/>
  <c r="K17" i="4"/>
  <c r="S17" i="4"/>
  <c r="T17" i="4"/>
  <c r="O17" i="4"/>
  <c r="W17" i="4" s="1"/>
  <c r="K18" i="4"/>
  <c r="S18" i="4" s="1"/>
  <c r="V18" i="4"/>
  <c r="O18" i="4"/>
  <c r="W18" i="4"/>
  <c r="K19" i="4"/>
  <c r="S19" i="4"/>
  <c r="O19" i="4"/>
  <c r="W19" i="4" s="1"/>
  <c r="K20" i="4"/>
  <c r="S20" i="4"/>
  <c r="O20" i="4"/>
  <c r="W20" i="4"/>
  <c r="K21" i="4"/>
  <c r="S21" i="4"/>
  <c r="O21" i="4"/>
  <c r="W21" i="4" s="1"/>
  <c r="X21" i="4"/>
  <c r="K22" i="4"/>
  <c r="S22" i="4" s="1"/>
  <c r="T22" i="4"/>
  <c r="O22" i="4"/>
  <c r="W22" i="4" s="1"/>
  <c r="R23" i="4"/>
  <c r="K23" i="4"/>
  <c r="S23" i="4"/>
  <c r="O23" i="4"/>
  <c r="W23" i="4"/>
  <c r="R24" i="4"/>
  <c r="K24" i="4"/>
  <c r="S24" i="4" s="1"/>
  <c r="O24" i="4"/>
  <c r="W24" i="4"/>
  <c r="K25" i="4"/>
  <c r="S25" i="4"/>
  <c r="V25" i="4"/>
  <c r="O25" i="4"/>
  <c r="W25" i="4"/>
  <c r="R26" i="4"/>
  <c r="AG26" i="4" s="1"/>
  <c r="K26" i="4"/>
  <c r="S26" i="4" s="1"/>
  <c r="V26" i="4"/>
  <c r="O26" i="4"/>
  <c r="W26" i="4"/>
  <c r="K27" i="4"/>
  <c r="S27" i="4" s="1"/>
  <c r="O27" i="4"/>
  <c r="W27" i="4"/>
  <c r="X27" i="4"/>
  <c r="K28" i="4"/>
  <c r="S28" i="4"/>
  <c r="O28" i="4"/>
  <c r="W28" i="4"/>
  <c r="K29" i="4"/>
  <c r="S29" i="4" s="1"/>
  <c r="T29" i="4"/>
  <c r="O29" i="4"/>
  <c r="W29" i="4"/>
  <c r="R30" i="4"/>
  <c r="K30" i="4"/>
  <c r="S30" i="4" s="1"/>
  <c r="V30" i="4"/>
  <c r="O30" i="4"/>
  <c r="W30" i="4" s="1"/>
  <c r="X30" i="4"/>
  <c r="K31" i="4"/>
  <c r="S31" i="4" s="1"/>
  <c r="T31" i="4"/>
  <c r="O31" i="4"/>
  <c r="W31" i="4"/>
  <c r="K32" i="4"/>
  <c r="S32" i="4"/>
  <c r="O32" i="4"/>
  <c r="W32" i="4" s="1"/>
  <c r="AG32" i="4" s="1"/>
  <c r="K33" i="4"/>
  <c r="S33" i="4" s="1"/>
  <c r="O33" i="4"/>
  <c r="W33" i="4"/>
  <c r="X33" i="4"/>
  <c r="K34" i="4"/>
  <c r="S34" i="4" s="1"/>
  <c r="O34" i="4"/>
  <c r="W34" i="4"/>
  <c r="K35" i="4"/>
  <c r="S35" i="4"/>
  <c r="O35" i="4"/>
  <c r="W35" i="4" s="1"/>
  <c r="K36" i="4"/>
  <c r="S36" i="4"/>
  <c r="O36" i="4"/>
  <c r="W36" i="4" s="1"/>
  <c r="K37" i="4"/>
  <c r="S37" i="4"/>
  <c r="O37" i="4"/>
  <c r="W37" i="4" s="1"/>
  <c r="X37" i="4"/>
  <c r="K38" i="4"/>
  <c r="S38" i="4" s="1"/>
  <c r="O38" i="4"/>
  <c r="W38" i="4"/>
  <c r="K39" i="4"/>
  <c r="S39" i="4"/>
  <c r="O39" i="4"/>
  <c r="W39" i="4"/>
  <c r="K40" i="4"/>
  <c r="S40" i="4" s="1"/>
  <c r="O40" i="4"/>
  <c r="W40" i="4" s="1"/>
  <c r="K41" i="4"/>
  <c r="S41" i="4"/>
  <c r="T41" i="4"/>
  <c r="V41" i="4"/>
  <c r="O41" i="4"/>
  <c r="W41" i="4" s="1"/>
  <c r="K42" i="4"/>
  <c r="S42" i="4"/>
  <c r="T42" i="4"/>
  <c r="V42" i="4"/>
  <c r="O42" i="4"/>
  <c r="W42" i="4" s="1"/>
  <c r="K43" i="4"/>
  <c r="S43" i="4"/>
  <c r="V43" i="4"/>
  <c r="O43" i="4"/>
  <c r="W43" i="4"/>
  <c r="K44" i="4"/>
  <c r="S44" i="4"/>
  <c r="T44" i="4"/>
  <c r="V44" i="4"/>
  <c r="O44" i="4"/>
  <c r="W44" i="4" s="1"/>
  <c r="R45" i="4"/>
  <c r="K45" i="4"/>
  <c r="S45" i="4"/>
  <c r="V45" i="4"/>
  <c r="O45" i="4"/>
  <c r="W45" i="4"/>
  <c r="R46" i="4"/>
  <c r="K46" i="4"/>
  <c r="S46" i="4"/>
  <c r="T46" i="4"/>
  <c r="O46" i="4"/>
  <c r="K47" i="4"/>
  <c r="S47" i="4" s="1"/>
  <c r="O47" i="4"/>
  <c r="W47" i="4" s="1"/>
  <c r="K48" i="4"/>
  <c r="S48" i="4" s="1"/>
  <c r="T48" i="4"/>
  <c r="O48" i="4"/>
  <c r="W48" i="4" s="1"/>
  <c r="R49" i="4"/>
  <c r="K49" i="4"/>
  <c r="S49" i="4" s="1"/>
  <c r="O49" i="4"/>
  <c r="W49" i="4" s="1"/>
  <c r="K50" i="4"/>
  <c r="S50" i="4"/>
  <c r="V50" i="4"/>
  <c r="O50" i="4"/>
  <c r="W50" i="4" s="1"/>
  <c r="K51" i="4"/>
  <c r="S51" i="4"/>
  <c r="V51" i="4"/>
  <c r="O51" i="4"/>
  <c r="W51" i="4" s="1"/>
  <c r="K52" i="4"/>
  <c r="S52" i="4"/>
  <c r="O52" i="4"/>
  <c r="W52" i="4" s="1"/>
  <c r="K53" i="4"/>
  <c r="S53" i="4" s="1"/>
  <c r="T53" i="4"/>
  <c r="O53" i="4"/>
  <c r="W53" i="4"/>
  <c r="AU3" i="4"/>
  <c r="AU4" i="4"/>
  <c r="AU5" i="4" s="1"/>
  <c r="C35" i="4"/>
  <c r="C36" i="4"/>
  <c r="C37" i="4"/>
  <c r="C38" i="4"/>
  <c r="D38" i="4" s="1"/>
  <c r="E38" i="4" s="1"/>
  <c r="F38" i="4" s="1"/>
  <c r="C39" i="4"/>
  <c r="C40" i="4"/>
  <c r="C41" i="4"/>
  <c r="C42" i="4"/>
  <c r="D42" i="4" s="1"/>
  <c r="E42" i="4" s="1"/>
  <c r="C43" i="4"/>
  <c r="C44" i="4"/>
  <c r="C45" i="4"/>
  <c r="C46" i="4"/>
  <c r="D46" i="4" s="1"/>
  <c r="E46" i="4" s="1"/>
  <c r="F46" i="4" s="1"/>
  <c r="C47" i="4"/>
  <c r="C48" i="4"/>
  <c r="D49" i="4" s="1"/>
  <c r="E49" i="4" s="1"/>
  <c r="F49" i="4" s="1"/>
  <c r="C49" i="4"/>
  <c r="C50" i="4"/>
  <c r="C51" i="4"/>
  <c r="C52" i="4"/>
  <c r="C53" i="4"/>
  <c r="C54" i="4"/>
  <c r="Q55" i="4"/>
  <c r="U55" i="4"/>
  <c r="AA55" i="4"/>
  <c r="AE55" i="4"/>
  <c r="G4" i="6"/>
  <c r="G5" i="6"/>
  <c r="G6" i="6"/>
  <c r="G7" i="6" s="1"/>
  <c r="G8" i="6" s="1"/>
  <c r="G9" i="6" s="1"/>
  <c r="G10" i="6" s="1"/>
  <c r="D9" i="6"/>
  <c r="E9" i="6" s="1"/>
  <c r="D10" i="6"/>
  <c r="E10" i="6"/>
  <c r="F10" i="6"/>
  <c r="F9" i="6"/>
  <c r="F8" i="6"/>
  <c r="E8" i="6"/>
  <c r="F7" i="6"/>
  <c r="F6" i="6"/>
  <c r="F5" i="6"/>
  <c r="F4" i="6"/>
  <c r="G24" i="6"/>
  <c r="F24" i="6"/>
  <c r="I4" i="6"/>
  <c r="J4" i="6"/>
  <c r="L4" i="6"/>
  <c r="T4" i="6" s="1"/>
  <c r="M4" i="6"/>
  <c r="N4" i="6"/>
  <c r="P4" i="6"/>
  <c r="I5" i="6"/>
  <c r="Y5" i="6" s="1"/>
  <c r="J5" i="6"/>
  <c r="Z5" i="6" s="1"/>
  <c r="L5" i="6"/>
  <c r="T5" i="6" s="1"/>
  <c r="M5" i="6"/>
  <c r="N5" i="6"/>
  <c r="AD5" i="6" s="1"/>
  <c r="P5" i="6"/>
  <c r="I6" i="6"/>
  <c r="Y6" i="6"/>
  <c r="J6" i="6"/>
  <c r="L6" i="6"/>
  <c r="M6" i="6"/>
  <c r="AC6" i="6" s="1"/>
  <c r="N6" i="6"/>
  <c r="P6" i="6"/>
  <c r="AF6" i="6"/>
  <c r="I7" i="6"/>
  <c r="Y7" i="6" s="1"/>
  <c r="J7" i="6"/>
  <c r="Z7" i="6"/>
  <c r="L7" i="6"/>
  <c r="AB7" i="6" s="1"/>
  <c r="M7" i="6"/>
  <c r="AC7" i="6" s="1"/>
  <c r="N7" i="6"/>
  <c r="P7" i="6"/>
  <c r="AF7" i="6"/>
  <c r="I8" i="6"/>
  <c r="Y8" i="6"/>
  <c r="J8" i="6"/>
  <c r="L8" i="6"/>
  <c r="M8" i="6"/>
  <c r="AC8" i="6"/>
  <c r="N8" i="6"/>
  <c r="P8" i="6"/>
  <c r="I9" i="6"/>
  <c r="J9" i="6"/>
  <c r="L9" i="6"/>
  <c r="M9" i="6"/>
  <c r="AC9" i="6"/>
  <c r="N9" i="6"/>
  <c r="P9" i="6"/>
  <c r="I10" i="6"/>
  <c r="Y10" i="6" s="1"/>
  <c r="J10" i="6"/>
  <c r="L10" i="6"/>
  <c r="M10" i="6"/>
  <c r="AC10" i="6" s="1"/>
  <c r="N10" i="6"/>
  <c r="AD10" i="6"/>
  <c r="P10" i="6"/>
  <c r="AF10" i="6" s="1"/>
  <c r="I11" i="6"/>
  <c r="Y11" i="6"/>
  <c r="J11" i="6"/>
  <c r="L11" i="6"/>
  <c r="AB11" i="6"/>
  <c r="M11" i="6"/>
  <c r="AC11" i="6" s="1"/>
  <c r="N11" i="6"/>
  <c r="AD11" i="6" s="1"/>
  <c r="P11" i="6"/>
  <c r="I12" i="6"/>
  <c r="J12" i="6"/>
  <c r="Z12" i="6"/>
  <c r="L12" i="6"/>
  <c r="T12" i="6" s="1"/>
  <c r="AB12" i="6"/>
  <c r="M12" i="6"/>
  <c r="AC12" i="6" s="1"/>
  <c r="N12" i="6"/>
  <c r="AD12" i="6" s="1"/>
  <c r="P12" i="6"/>
  <c r="I13" i="6"/>
  <c r="Y13" i="6"/>
  <c r="J13" i="6"/>
  <c r="L13" i="6"/>
  <c r="AB13" i="6"/>
  <c r="M13" i="6"/>
  <c r="AC13" i="6" s="1"/>
  <c r="N13" i="6"/>
  <c r="P13" i="6"/>
  <c r="I14" i="6"/>
  <c r="Y14" i="6" s="1"/>
  <c r="J14" i="6"/>
  <c r="L14" i="6"/>
  <c r="AB14" i="6"/>
  <c r="M14" i="6"/>
  <c r="AC14" i="6"/>
  <c r="N14" i="6"/>
  <c r="AD14" i="6"/>
  <c r="P14" i="6"/>
  <c r="AF14" i="6" s="1"/>
  <c r="I15" i="6"/>
  <c r="Y15" i="6" s="1"/>
  <c r="J15" i="6"/>
  <c r="L15" i="6"/>
  <c r="M15" i="6"/>
  <c r="AC15" i="6" s="1"/>
  <c r="N15" i="6"/>
  <c r="AD15" i="6"/>
  <c r="P15" i="6"/>
  <c r="X15" i="6" s="1"/>
  <c r="I16" i="6"/>
  <c r="Y16" i="6"/>
  <c r="J16" i="6"/>
  <c r="Z16" i="6" s="1"/>
  <c r="L16" i="6"/>
  <c r="M16" i="6"/>
  <c r="AC16" i="6"/>
  <c r="N16" i="6"/>
  <c r="P16" i="6"/>
  <c r="I17" i="6"/>
  <c r="Y17" i="6"/>
  <c r="J17" i="6"/>
  <c r="L17" i="6"/>
  <c r="AB17" i="6"/>
  <c r="M17" i="6"/>
  <c r="AC17" i="6" s="1"/>
  <c r="N17" i="6"/>
  <c r="P17" i="6"/>
  <c r="I18" i="6"/>
  <c r="Y18" i="6" s="1"/>
  <c r="J18" i="6"/>
  <c r="Z18" i="6"/>
  <c r="L18" i="6"/>
  <c r="T18" i="6" s="1"/>
  <c r="AG18" i="6" s="1"/>
  <c r="M18" i="6"/>
  <c r="AC18" i="6"/>
  <c r="AH18" i="6" s="1"/>
  <c r="N18" i="6"/>
  <c r="AD18" i="6" s="1"/>
  <c r="P18" i="6"/>
  <c r="I19" i="6"/>
  <c r="Y19" i="6"/>
  <c r="J19" i="6"/>
  <c r="L19" i="6"/>
  <c r="M19" i="6"/>
  <c r="AC19" i="6"/>
  <c r="N19" i="6"/>
  <c r="P19" i="6"/>
  <c r="AF19" i="6"/>
  <c r="AH19" i="6" s="1"/>
  <c r="I20" i="6"/>
  <c r="Y20" i="6" s="1"/>
  <c r="J20" i="6"/>
  <c r="L20" i="6"/>
  <c r="M20" i="6"/>
  <c r="AC20" i="6"/>
  <c r="N20" i="6"/>
  <c r="P20" i="6"/>
  <c r="I21" i="6"/>
  <c r="Y21" i="6"/>
  <c r="J21" i="6"/>
  <c r="L21" i="6"/>
  <c r="M21" i="6"/>
  <c r="AC21" i="6" s="1"/>
  <c r="N21" i="6"/>
  <c r="P21" i="6"/>
  <c r="I22" i="6"/>
  <c r="Y22" i="6" s="1"/>
  <c r="J22" i="6"/>
  <c r="Z22" i="6"/>
  <c r="L22" i="6"/>
  <c r="M22" i="6"/>
  <c r="AC22" i="6"/>
  <c r="N22" i="6"/>
  <c r="P22" i="6"/>
  <c r="I23" i="6"/>
  <c r="Y23" i="6"/>
  <c r="J23" i="6"/>
  <c r="L23" i="6"/>
  <c r="T23" i="6" s="1"/>
  <c r="M23" i="6"/>
  <c r="AC23" i="6"/>
  <c r="N23" i="6"/>
  <c r="P23" i="6"/>
  <c r="I24" i="6"/>
  <c r="Y24" i="6" s="1"/>
  <c r="J24" i="6"/>
  <c r="R24" i="6"/>
  <c r="L24" i="6"/>
  <c r="AB24" i="6" s="1"/>
  <c r="M24" i="6"/>
  <c r="AC24" i="6"/>
  <c r="N24" i="6"/>
  <c r="AD24" i="6" s="1"/>
  <c r="P24" i="6"/>
  <c r="I25" i="6"/>
  <c r="Y25" i="6" s="1"/>
  <c r="J25" i="6"/>
  <c r="Z25" i="6"/>
  <c r="L25" i="6"/>
  <c r="M25" i="6"/>
  <c r="AC25" i="6"/>
  <c r="N25" i="6"/>
  <c r="V25" i="6" s="1"/>
  <c r="P25" i="6"/>
  <c r="I26" i="6"/>
  <c r="Y26" i="6" s="1"/>
  <c r="J26" i="6"/>
  <c r="L26" i="6"/>
  <c r="M26" i="6"/>
  <c r="AC26" i="6" s="1"/>
  <c r="AH26" i="6" s="1"/>
  <c r="N26" i="6"/>
  <c r="P26" i="6"/>
  <c r="I27" i="6"/>
  <c r="Y27" i="6" s="1"/>
  <c r="J27" i="6"/>
  <c r="L27" i="6"/>
  <c r="M27" i="6"/>
  <c r="AC27" i="6"/>
  <c r="N27" i="6"/>
  <c r="P27" i="6"/>
  <c r="I28" i="6"/>
  <c r="Y28" i="6" s="1"/>
  <c r="J28" i="6"/>
  <c r="Z28" i="6" s="1"/>
  <c r="AH28" i="6" s="1"/>
  <c r="L28" i="6"/>
  <c r="AB28" i="6"/>
  <c r="M28" i="6"/>
  <c r="AC28" i="6" s="1"/>
  <c r="N28" i="6"/>
  <c r="AD28" i="6"/>
  <c r="P28" i="6"/>
  <c r="X28" i="6" s="1"/>
  <c r="I29" i="6"/>
  <c r="Y29" i="6" s="1"/>
  <c r="J29" i="6"/>
  <c r="R29" i="6" s="1"/>
  <c r="Z29" i="6"/>
  <c r="L29" i="6"/>
  <c r="AB29" i="6" s="1"/>
  <c r="M29" i="6"/>
  <c r="AC29" i="6" s="1"/>
  <c r="N29" i="6"/>
  <c r="AD29" i="6"/>
  <c r="P29" i="6"/>
  <c r="AF29" i="6"/>
  <c r="I30" i="6"/>
  <c r="Y30" i="6" s="1"/>
  <c r="J30" i="6"/>
  <c r="L30" i="6"/>
  <c r="T30" i="6" s="1"/>
  <c r="AB30" i="6"/>
  <c r="M30" i="6"/>
  <c r="AC30" i="6" s="1"/>
  <c r="N30" i="6"/>
  <c r="AD30" i="6" s="1"/>
  <c r="P30" i="6"/>
  <c r="I31" i="6"/>
  <c r="Y31" i="6" s="1"/>
  <c r="J31" i="6"/>
  <c r="L31" i="6"/>
  <c r="AB31" i="6"/>
  <c r="M31" i="6"/>
  <c r="AC31" i="6" s="1"/>
  <c r="N31" i="6"/>
  <c r="P31" i="6"/>
  <c r="I32" i="6"/>
  <c r="Y32" i="6" s="1"/>
  <c r="J32" i="6"/>
  <c r="Z32" i="6" s="1"/>
  <c r="L32" i="6"/>
  <c r="T32" i="6" s="1"/>
  <c r="M32" i="6"/>
  <c r="AC32" i="6"/>
  <c r="N32" i="6"/>
  <c r="P32" i="6"/>
  <c r="I33" i="6"/>
  <c r="Y33" i="6" s="1"/>
  <c r="J33" i="6"/>
  <c r="Z33" i="6"/>
  <c r="L33" i="6"/>
  <c r="AB33" i="6" s="1"/>
  <c r="M33" i="6"/>
  <c r="AC33" i="6"/>
  <c r="N33" i="6"/>
  <c r="AD33" i="6"/>
  <c r="AH33" i="6" s="1"/>
  <c r="P33" i="6"/>
  <c r="X33" i="6" s="1"/>
  <c r="I34" i="6"/>
  <c r="Y34" i="6" s="1"/>
  <c r="J34" i="6"/>
  <c r="L34" i="6"/>
  <c r="AB34" i="6"/>
  <c r="M34" i="6"/>
  <c r="AC34" i="6" s="1"/>
  <c r="N34" i="6"/>
  <c r="P34" i="6"/>
  <c r="I35" i="6"/>
  <c r="Y35" i="6"/>
  <c r="J35" i="6"/>
  <c r="Z35" i="6" s="1"/>
  <c r="L35" i="6"/>
  <c r="AB35" i="6" s="1"/>
  <c r="M35" i="6"/>
  <c r="AC35" i="6"/>
  <c r="N35" i="6"/>
  <c r="AD35" i="6" s="1"/>
  <c r="P35" i="6"/>
  <c r="I36" i="6"/>
  <c r="Y36" i="6"/>
  <c r="J36" i="6"/>
  <c r="L36" i="6"/>
  <c r="M36" i="6"/>
  <c r="AC36" i="6" s="1"/>
  <c r="N36" i="6"/>
  <c r="AD36" i="6"/>
  <c r="P36" i="6"/>
  <c r="AF36" i="6" s="1"/>
  <c r="I37" i="6"/>
  <c r="Y37" i="6" s="1"/>
  <c r="J37" i="6"/>
  <c r="L37" i="6"/>
  <c r="M37" i="6"/>
  <c r="AC37" i="6" s="1"/>
  <c r="N37" i="6"/>
  <c r="AD37" i="6"/>
  <c r="P37" i="6"/>
  <c r="I38" i="6"/>
  <c r="Y38" i="6" s="1"/>
  <c r="J38" i="6"/>
  <c r="R38" i="6" s="1"/>
  <c r="L38" i="6"/>
  <c r="T38" i="6" s="1"/>
  <c r="M38" i="6"/>
  <c r="AC38" i="6" s="1"/>
  <c r="N38" i="6"/>
  <c r="V38" i="6" s="1"/>
  <c r="P38" i="6"/>
  <c r="AF38" i="6"/>
  <c r="I39" i="6"/>
  <c r="Y39" i="6" s="1"/>
  <c r="J39" i="6"/>
  <c r="L39" i="6"/>
  <c r="AB39" i="6" s="1"/>
  <c r="AH39" i="6" s="1"/>
  <c r="M39" i="6"/>
  <c r="AC39" i="6"/>
  <c r="N39" i="6"/>
  <c r="V39" i="6" s="1"/>
  <c r="P39" i="6"/>
  <c r="AF39" i="6"/>
  <c r="I40" i="6"/>
  <c r="Y40" i="6"/>
  <c r="J40" i="6"/>
  <c r="L40" i="6"/>
  <c r="M40" i="6"/>
  <c r="AC40" i="6"/>
  <c r="N40" i="6"/>
  <c r="P40" i="6"/>
  <c r="I41" i="6"/>
  <c r="Y41" i="6" s="1"/>
  <c r="J41" i="6"/>
  <c r="R41" i="6"/>
  <c r="L41" i="6"/>
  <c r="M41" i="6"/>
  <c r="AC41" i="6" s="1"/>
  <c r="N41" i="6"/>
  <c r="AD41" i="6" s="1"/>
  <c r="P41" i="6"/>
  <c r="I42" i="6"/>
  <c r="Y42" i="6" s="1"/>
  <c r="J42" i="6"/>
  <c r="L42" i="6"/>
  <c r="T42" i="6" s="1"/>
  <c r="AB42" i="6"/>
  <c r="M42" i="6"/>
  <c r="AC42" i="6"/>
  <c r="N42" i="6"/>
  <c r="P42" i="6"/>
  <c r="I43" i="6"/>
  <c r="Y43" i="6" s="1"/>
  <c r="J43" i="6"/>
  <c r="L43" i="6"/>
  <c r="AB43" i="6" s="1"/>
  <c r="M43" i="6"/>
  <c r="AC43" i="6"/>
  <c r="N43" i="6"/>
  <c r="AD43" i="6" s="1"/>
  <c r="P43" i="6"/>
  <c r="I44" i="6"/>
  <c r="Y44" i="6"/>
  <c r="J44" i="6"/>
  <c r="L44" i="6"/>
  <c r="M44" i="6"/>
  <c r="AC44" i="6" s="1"/>
  <c r="N44" i="6"/>
  <c r="P44" i="6"/>
  <c r="X44" i="6"/>
  <c r="I45" i="6"/>
  <c r="Y45" i="6" s="1"/>
  <c r="J45" i="6"/>
  <c r="R45" i="6" s="1"/>
  <c r="L45" i="6"/>
  <c r="T45" i="6" s="1"/>
  <c r="M45" i="6"/>
  <c r="AC45" i="6"/>
  <c r="N45" i="6"/>
  <c r="P45" i="6"/>
  <c r="AF45" i="6" s="1"/>
  <c r="I46" i="6"/>
  <c r="Y46" i="6"/>
  <c r="J46" i="6"/>
  <c r="L46" i="6"/>
  <c r="M46" i="6"/>
  <c r="AC46" i="6"/>
  <c r="N46" i="6"/>
  <c r="P46" i="6"/>
  <c r="I47" i="6"/>
  <c r="Y47" i="6" s="1"/>
  <c r="J47" i="6"/>
  <c r="Z47" i="6" s="1"/>
  <c r="L47" i="6"/>
  <c r="M47" i="6"/>
  <c r="AC47" i="6"/>
  <c r="N47" i="6"/>
  <c r="AD47" i="6" s="1"/>
  <c r="P47" i="6"/>
  <c r="I48" i="6"/>
  <c r="Y48" i="6"/>
  <c r="J48" i="6"/>
  <c r="L48" i="6"/>
  <c r="T48" i="6" s="1"/>
  <c r="M48" i="6"/>
  <c r="AC48" i="6"/>
  <c r="N48" i="6"/>
  <c r="V48" i="6" s="1"/>
  <c r="AD48" i="6"/>
  <c r="P48" i="6"/>
  <c r="AF48" i="6" s="1"/>
  <c r="X48" i="6"/>
  <c r="I49" i="6"/>
  <c r="Y49" i="6" s="1"/>
  <c r="J49" i="6"/>
  <c r="Z49" i="6" s="1"/>
  <c r="L49" i="6"/>
  <c r="M49" i="6"/>
  <c r="AC49" i="6"/>
  <c r="N49" i="6"/>
  <c r="P49" i="6"/>
  <c r="I50" i="6"/>
  <c r="Y50" i="6"/>
  <c r="J50" i="6"/>
  <c r="L50" i="6"/>
  <c r="M50" i="6"/>
  <c r="AC50" i="6" s="1"/>
  <c r="N50" i="6"/>
  <c r="V50" i="6" s="1"/>
  <c r="P50" i="6"/>
  <c r="I51" i="6"/>
  <c r="Y51" i="6" s="1"/>
  <c r="J51" i="6"/>
  <c r="L51" i="6"/>
  <c r="AB51" i="6"/>
  <c r="M51" i="6"/>
  <c r="AC51" i="6" s="1"/>
  <c r="N51" i="6"/>
  <c r="P51" i="6"/>
  <c r="I52" i="6"/>
  <c r="Y52" i="6"/>
  <c r="J52" i="6"/>
  <c r="L52" i="6"/>
  <c r="AB52" i="6" s="1"/>
  <c r="M52" i="6"/>
  <c r="AC52" i="6"/>
  <c r="N52" i="6"/>
  <c r="P52" i="6"/>
  <c r="I53" i="6"/>
  <c r="Y53" i="6" s="1"/>
  <c r="AH53" i="6" s="1"/>
  <c r="J53" i="6"/>
  <c r="L53" i="6"/>
  <c r="M53" i="6"/>
  <c r="AC53" i="6"/>
  <c r="N53" i="6"/>
  <c r="P53" i="6"/>
  <c r="B55" i="6"/>
  <c r="K4" i="6"/>
  <c r="S4" i="6" s="1"/>
  <c r="O4" i="6"/>
  <c r="W4" i="6"/>
  <c r="K5" i="6"/>
  <c r="O5" i="6"/>
  <c r="W5" i="6" s="1"/>
  <c r="X5" i="6"/>
  <c r="K6" i="6"/>
  <c r="O6" i="6"/>
  <c r="W6" i="6"/>
  <c r="R7" i="6"/>
  <c r="K7" i="6"/>
  <c r="S7" i="6" s="1"/>
  <c r="O7" i="6"/>
  <c r="W7" i="6" s="1"/>
  <c r="X7" i="6"/>
  <c r="K8" i="6"/>
  <c r="S8" i="6"/>
  <c r="O8" i="6"/>
  <c r="K9" i="6"/>
  <c r="S9" i="6" s="1"/>
  <c r="AG9" i="6" s="1"/>
  <c r="O9" i="6"/>
  <c r="W9" i="6" s="1"/>
  <c r="K10" i="6"/>
  <c r="S10" i="6" s="1"/>
  <c r="V10" i="6"/>
  <c r="O10" i="6"/>
  <c r="W10" i="6" s="1"/>
  <c r="K11" i="6"/>
  <c r="S11" i="6" s="1"/>
  <c r="T11" i="6"/>
  <c r="V11" i="6"/>
  <c r="O11" i="6"/>
  <c r="W11" i="6"/>
  <c r="R12" i="6"/>
  <c r="K12" i="6"/>
  <c r="S12" i="6" s="1"/>
  <c r="V12" i="6"/>
  <c r="O12" i="6"/>
  <c r="W12" i="6" s="1"/>
  <c r="K13" i="6"/>
  <c r="S13" i="6" s="1"/>
  <c r="T13" i="6"/>
  <c r="O13" i="6"/>
  <c r="W13" i="6" s="1"/>
  <c r="K14" i="6"/>
  <c r="S14" i="6" s="1"/>
  <c r="T14" i="6"/>
  <c r="V14" i="6"/>
  <c r="O14" i="6"/>
  <c r="W14" i="6" s="1"/>
  <c r="X14" i="6"/>
  <c r="K15" i="6"/>
  <c r="S15" i="6" s="1"/>
  <c r="AG15" i="6" s="1"/>
  <c r="V15" i="6"/>
  <c r="O15" i="6"/>
  <c r="W15" i="6" s="1"/>
  <c r="K16" i="6"/>
  <c r="S16" i="6"/>
  <c r="O16" i="6"/>
  <c r="W16" i="6" s="1"/>
  <c r="K17" i="6"/>
  <c r="S17" i="6" s="1"/>
  <c r="T17" i="6"/>
  <c r="O17" i="6"/>
  <c r="W17" i="6" s="1"/>
  <c r="R18" i="6"/>
  <c r="K18" i="6"/>
  <c r="S18" i="6" s="1"/>
  <c r="O18" i="6"/>
  <c r="W18" i="6"/>
  <c r="K19" i="6"/>
  <c r="S19" i="6" s="1"/>
  <c r="AG19" i="6" s="1"/>
  <c r="O19" i="6"/>
  <c r="W19" i="6" s="1"/>
  <c r="X19" i="6"/>
  <c r="K20" i="6"/>
  <c r="S20" i="6" s="1"/>
  <c r="AG20" i="6" s="1"/>
  <c r="O20" i="6"/>
  <c r="W20" i="6" s="1"/>
  <c r="K21" i="6"/>
  <c r="S21" i="6"/>
  <c r="O21" i="6"/>
  <c r="W21" i="6" s="1"/>
  <c r="R22" i="6"/>
  <c r="K22" i="6"/>
  <c r="S22" i="6"/>
  <c r="AG22" i="6" s="1"/>
  <c r="O22" i="6"/>
  <c r="W22" i="6" s="1"/>
  <c r="K23" i="6"/>
  <c r="S23" i="6" s="1"/>
  <c r="O23" i="6"/>
  <c r="W23" i="6"/>
  <c r="K24" i="6"/>
  <c r="S24" i="6" s="1"/>
  <c r="T24" i="6"/>
  <c r="V24" i="6"/>
  <c r="O24" i="6"/>
  <c r="W24" i="6" s="1"/>
  <c r="R25" i="6"/>
  <c r="K25" i="6"/>
  <c r="S25" i="6"/>
  <c r="O25" i="6"/>
  <c r="W25" i="6" s="1"/>
  <c r="K26" i="6"/>
  <c r="S26" i="6" s="1"/>
  <c r="AG26" i="6" s="1"/>
  <c r="O26" i="6"/>
  <c r="W26" i="6" s="1"/>
  <c r="K27" i="6"/>
  <c r="S27" i="6" s="1"/>
  <c r="O27" i="6"/>
  <c r="W27" i="6"/>
  <c r="R28" i="6"/>
  <c r="K28" i="6"/>
  <c r="S28" i="6" s="1"/>
  <c r="T28" i="6"/>
  <c r="V28" i="6"/>
  <c r="O28" i="6"/>
  <c r="W28" i="6" s="1"/>
  <c r="K29" i="6"/>
  <c r="S29" i="6"/>
  <c r="T29" i="6"/>
  <c r="V29" i="6"/>
  <c r="O29" i="6"/>
  <c r="W29" i="6"/>
  <c r="X29" i="6"/>
  <c r="K30" i="6"/>
  <c r="S30" i="6" s="1"/>
  <c r="V30" i="6"/>
  <c r="O30" i="6"/>
  <c r="W30" i="6"/>
  <c r="K31" i="6"/>
  <c r="S31" i="6" s="1"/>
  <c r="T31" i="6"/>
  <c r="O31" i="6"/>
  <c r="W31" i="6" s="1"/>
  <c r="R32" i="6"/>
  <c r="K32" i="6"/>
  <c r="S32" i="6" s="1"/>
  <c r="O32" i="6"/>
  <c r="W32" i="6"/>
  <c r="K33" i="6"/>
  <c r="S33" i="6" s="1"/>
  <c r="T33" i="6"/>
  <c r="V33" i="6"/>
  <c r="O33" i="6"/>
  <c r="W33" i="6"/>
  <c r="K34" i="6"/>
  <c r="S34" i="6" s="1"/>
  <c r="T34" i="6"/>
  <c r="O34" i="6"/>
  <c r="W34" i="6"/>
  <c r="R35" i="6"/>
  <c r="AG35" i="6" s="1"/>
  <c r="K35" i="6"/>
  <c r="S35" i="6" s="1"/>
  <c r="T35" i="6"/>
  <c r="V35" i="6"/>
  <c r="O35" i="6"/>
  <c r="W35" i="6" s="1"/>
  <c r="K36" i="6"/>
  <c r="S36" i="6" s="1"/>
  <c r="V36" i="6"/>
  <c r="O36" i="6"/>
  <c r="W36" i="6" s="1"/>
  <c r="K37" i="6"/>
  <c r="S37" i="6"/>
  <c r="V37" i="6"/>
  <c r="O37" i="6"/>
  <c r="W37" i="6" s="1"/>
  <c r="K38" i="6"/>
  <c r="S38" i="6"/>
  <c r="O38" i="6"/>
  <c r="W38" i="6" s="1"/>
  <c r="X38" i="6"/>
  <c r="K39" i="6"/>
  <c r="S39" i="6"/>
  <c r="T39" i="6"/>
  <c r="O39" i="6"/>
  <c r="W39" i="6"/>
  <c r="X39" i="6"/>
  <c r="K40" i="6"/>
  <c r="S40" i="6"/>
  <c r="O40" i="6"/>
  <c r="W40" i="6" s="1"/>
  <c r="K41" i="6"/>
  <c r="S41" i="6" s="1"/>
  <c r="O41" i="6"/>
  <c r="W41" i="6"/>
  <c r="K42" i="6"/>
  <c r="S42" i="6" s="1"/>
  <c r="O42" i="6"/>
  <c r="W42" i="6" s="1"/>
  <c r="K43" i="6"/>
  <c r="S43" i="6"/>
  <c r="T43" i="6"/>
  <c r="V43" i="6"/>
  <c r="O43" i="6"/>
  <c r="W43" i="6" s="1"/>
  <c r="K44" i="6"/>
  <c r="S44" i="6"/>
  <c r="O44" i="6"/>
  <c r="W44" i="6"/>
  <c r="K45" i="6"/>
  <c r="S45" i="6" s="1"/>
  <c r="O45" i="6"/>
  <c r="W45" i="6"/>
  <c r="K46" i="6"/>
  <c r="S46" i="6" s="1"/>
  <c r="O46" i="6"/>
  <c r="W46" i="6"/>
  <c r="R47" i="6"/>
  <c r="K47" i="6"/>
  <c r="S47" i="6" s="1"/>
  <c r="AG47" i="6" s="1"/>
  <c r="V47" i="6"/>
  <c r="O47" i="6"/>
  <c r="W47" i="6"/>
  <c r="K48" i="6"/>
  <c r="S48" i="6"/>
  <c r="O48" i="6"/>
  <c r="W48" i="6" s="1"/>
  <c r="K49" i="6"/>
  <c r="S49" i="6"/>
  <c r="O49" i="6"/>
  <c r="W49" i="6" s="1"/>
  <c r="K50" i="6"/>
  <c r="S50" i="6" s="1"/>
  <c r="O50" i="6"/>
  <c r="W50" i="6"/>
  <c r="K51" i="6"/>
  <c r="S51" i="6"/>
  <c r="T51" i="6"/>
  <c r="O51" i="6"/>
  <c r="W51" i="6" s="1"/>
  <c r="K52" i="6"/>
  <c r="S52" i="6"/>
  <c r="T52" i="6"/>
  <c r="O52" i="6"/>
  <c r="W52" i="6" s="1"/>
  <c r="K53" i="6"/>
  <c r="S53" i="6"/>
  <c r="O53" i="6"/>
  <c r="W53" i="6"/>
  <c r="AU3" i="6"/>
  <c r="AU4" i="6" s="1"/>
  <c r="C35" i="6"/>
  <c r="C36" i="6"/>
  <c r="C37" i="6"/>
  <c r="C38" i="6"/>
  <c r="C39" i="6"/>
  <c r="D39" i="6" s="1"/>
  <c r="E39" i="6" s="1"/>
  <c r="F39" i="6" s="1"/>
  <c r="C40" i="6"/>
  <c r="C41" i="6"/>
  <c r="C42" i="6"/>
  <c r="C43" i="6"/>
  <c r="D43" i="6" s="1"/>
  <c r="E43" i="6" s="1"/>
  <c r="F43" i="6" s="1"/>
  <c r="C44" i="6"/>
  <c r="C45" i="6"/>
  <c r="D46" i="6"/>
  <c r="C46" i="6"/>
  <c r="C47" i="6"/>
  <c r="C48" i="6"/>
  <c r="D48" i="6" s="1"/>
  <c r="E48" i="6" s="1"/>
  <c r="F48" i="6" s="1"/>
  <c r="C49" i="6"/>
  <c r="C50" i="6"/>
  <c r="C51" i="6"/>
  <c r="D51" i="6" s="1"/>
  <c r="E51" i="6" s="1"/>
  <c r="F51" i="6" s="1"/>
  <c r="C52" i="6"/>
  <c r="C53" i="6"/>
  <c r="C54" i="6"/>
  <c r="Q55" i="6"/>
  <c r="U55" i="6"/>
  <c r="AA55" i="6"/>
  <c r="AE55" i="6"/>
  <c r="F55" i="6"/>
  <c r="H55" i="6"/>
  <c r="C2" i="2"/>
  <c r="F21" i="2"/>
  <c r="H21" i="2"/>
  <c r="AE8" i="5"/>
  <c r="AI9" i="5"/>
  <c r="AC8" i="5"/>
  <c r="AD17" i="6"/>
  <c r="V17" i="6"/>
  <c r="R16" i="6"/>
  <c r="AF9" i="6"/>
  <c r="AH9" i="6" s="1"/>
  <c r="X9" i="6"/>
  <c r="D48" i="4"/>
  <c r="E48" i="4" s="1"/>
  <c r="F48" i="4" s="1"/>
  <c r="AD25" i="6"/>
  <c r="Z24" i="6"/>
  <c r="AD22" i="6"/>
  <c r="V22" i="6"/>
  <c r="V5" i="6"/>
  <c r="W46" i="4"/>
  <c r="AC9" i="5"/>
  <c r="AG9" i="5"/>
  <c r="D52" i="6"/>
  <c r="E52" i="6" s="1"/>
  <c r="F52" i="6" s="1"/>
  <c r="Z53" i="6"/>
  <c r="R53" i="6"/>
  <c r="AF26" i="6"/>
  <c r="X26" i="6"/>
  <c r="Z26" i="6"/>
  <c r="R26" i="6"/>
  <c r="V21" i="6"/>
  <c r="AD21" i="6"/>
  <c r="AF16" i="6"/>
  <c r="X16" i="6"/>
  <c r="AD9" i="6"/>
  <c r="V9" i="6"/>
  <c r="Y9" i="6"/>
  <c r="AF41" i="6"/>
  <c r="X41" i="6"/>
  <c r="Z41" i="6"/>
  <c r="AD20" i="6"/>
  <c r="V20" i="6"/>
  <c r="AC5" i="6"/>
  <c r="AC55" i="6" s="1"/>
  <c r="X4" i="6"/>
  <c r="AF20" i="4"/>
  <c r="X20" i="4"/>
  <c r="Z18" i="4"/>
  <c r="R18" i="4"/>
  <c r="AG18" i="4" s="1"/>
  <c r="AF12" i="4"/>
  <c r="X12" i="4"/>
  <c r="Z10" i="4"/>
  <c r="R10" i="4"/>
  <c r="V7" i="4"/>
  <c r="AG7" i="4" s="1"/>
  <c r="AB6" i="4"/>
  <c r="Y5" i="4"/>
  <c r="Z45" i="6"/>
  <c r="AD44" i="6"/>
  <c r="V44" i="6"/>
  <c r="R5" i="6"/>
  <c r="Z14" i="4"/>
  <c r="R14" i="4"/>
  <c r="AC11" i="4"/>
  <c r="AF8" i="4"/>
  <c r="AB8" i="4"/>
  <c r="T8" i="4"/>
  <c r="AB4" i="4"/>
  <c r="T4" i="4"/>
  <c r="S8" i="4"/>
  <c r="AF53" i="4"/>
  <c r="X53" i="4"/>
  <c r="AF40" i="4"/>
  <c r="X40" i="4"/>
  <c r="Z38" i="4"/>
  <c r="R38" i="4"/>
  <c r="AD26" i="6"/>
  <c r="V26" i="6"/>
  <c r="Z20" i="6"/>
  <c r="R20" i="6"/>
  <c r="AB5" i="6"/>
  <c r="AF42" i="4"/>
  <c r="X42" i="4"/>
  <c r="Z40" i="4"/>
  <c r="R40" i="4"/>
  <c r="AF34" i="4"/>
  <c r="X34" i="4"/>
  <c r="AF29" i="4"/>
  <c r="X29" i="4"/>
  <c r="Z27" i="4"/>
  <c r="R27" i="4"/>
  <c r="Z41" i="4"/>
  <c r="R41" i="4"/>
  <c r="AF31" i="4"/>
  <c r="Z25" i="4"/>
  <c r="AF14" i="4"/>
  <c r="X14" i="4"/>
  <c r="Z12" i="4"/>
  <c r="R12" i="4"/>
  <c r="E18" i="2"/>
  <c r="G18" i="2" s="1"/>
  <c r="AF23" i="6"/>
  <c r="X23" i="6"/>
  <c r="AF20" i="6"/>
  <c r="X20" i="6"/>
  <c r="T20" i="6"/>
  <c r="AB20" i="6"/>
  <c r="AB19" i="6"/>
  <c r="T19" i="6"/>
  <c r="V18" i="6"/>
  <c r="AD16" i="6"/>
  <c r="V16" i="6"/>
  <c r="Z8" i="6"/>
  <c r="R8" i="6"/>
  <c r="V6" i="6"/>
  <c r="AD6" i="6"/>
  <c r="V4" i="6"/>
  <c r="AD4" i="6"/>
  <c r="D45" i="6"/>
  <c r="E45" i="6"/>
  <c r="F45" i="6"/>
  <c r="E46" i="6"/>
  <c r="F46" i="6" s="1"/>
  <c r="D53" i="4"/>
  <c r="E53" i="4"/>
  <c r="F53" i="4"/>
  <c r="D54" i="4"/>
  <c r="E54" i="4" s="1"/>
  <c r="F54" i="4"/>
  <c r="D41" i="4"/>
  <c r="E41" i="4"/>
  <c r="F41" i="4" s="1"/>
  <c r="F42" i="4"/>
  <c r="D35" i="4"/>
  <c r="E35" i="4" s="1"/>
  <c r="F35" i="4" s="1"/>
  <c r="D54" i="6"/>
  <c r="E54" i="6"/>
  <c r="F54" i="6"/>
  <c r="D53" i="6"/>
  <c r="E53" i="6" s="1"/>
  <c r="F53" i="6" s="1"/>
  <c r="W8" i="6"/>
  <c r="AF53" i="6"/>
  <c r="X53" i="6"/>
  <c r="Z52" i="6"/>
  <c r="R52" i="6"/>
  <c r="AF50" i="6"/>
  <c r="X50" i="6"/>
  <c r="Z50" i="6"/>
  <c r="R50" i="6"/>
  <c r="V46" i="6"/>
  <c r="AD46" i="6"/>
  <c r="AD42" i="6"/>
  <c r="V42" i="6"/>
  <c r="Z40" i="6"/>
  <c r="R40" i="6"/>
  <c r="AF44" i="6"/>
  <c r="AD27" i="6"/>
  <c r="V27" i="6"/>
  <c r="AD23" i="6"/>
  <c r="V23" i="6"/>
  <c r="Z19" i="6"/>
  <c r="R19" i="6"/>
  <c r="AF5" i="6"/>
  <c r="V19" i="4"/>
  <c r="S13" i="4"/>
  <c r="AF39" i="4"/>
  <c r="X39" i="4"/>
  <c r="R39" i="4"/>
  <c r="Z39" i="4"/>
  <c r="AB34" i="4"/>
  <c r="T34" i="4"/>
  <c r="AG34" i="4" s="1"/>
  <c r="AD33" i="4"/>
  <c r="V33" i="4"/>
  <c r="AB32" i="4"/>
  <c r="T32" i="4"/>
  <c r="AF28" i="4"/>
  <c r="X28" i="4"/>
  <c r="Z28" i="4"/>
  <c r="AH28" i="4" s="1"/>
  <c r="AD24" i="4"/>
  <c r="V24" i="4"/>
  <c r="AG24" i="4" s="1"/>
  <c r="T20" i="4"/>
  <c r="AB18" i="4"/>
  <c r="T18" i="4"/>
  <c r="R11" i="4"/>
  <c r="AG11" i="4" s="1"/>
  <c r="Z11" i="4"/>
  <c r="X6" i="4"/>
  <c r="V4" i="4"/>
  <c r="F20" i="2"/>
  <c r="H20" i="2" s="1"/>
  <c r="F18" i="2"/>
  <c r="H18" i="2" s="1"/>
  <c r="J19" i="2" s="1"/>
  <c r="E20" i="2"/>
  <c r="G20" i="2"/>
  <c r="E19" i="2"/>
  <c r="G19" i="2"/>
  <c r="Z51" i="6"/>
  <c r="R51" i="6"/>
  <c r="AB18" i="6"/>
  <c r="AB16" i="6"/>
  <c r="T16" i="6"/>
  <c r="AB4" i="6"/>
  <c r="AF38" i="4"/>
  <c r="X38" i="4"/>
  <c r="AD34" i="4"/>
  <c r="V34" i="4"/>
  <c r="AD32" i="4"/>
  <c r="V32" i="4"/>
  <c r="R29" i="4"/>
  <c r="Z29" i="4"/>
  <c r="AB19" i="4"/>
  <c r="T19" i="4"/>
  <c r="AB12" i="4"/>
  <c r="T12" i="4"/>
  <c r="R7" i="4"/>
  <c r="Z7" i="4"/>
  <c r="V51" i="6"/>
  <c r="AD51" i="6"/>
  <c r="Z48" i="6"/>
  <c r="AH48" i="6" s="1"/>
  <c r="R48" i="6"/>
  <c r="AG48" i="6" s="1"/>
  <c r="V41" i="6"/>
  <c r="AB27" i="6"/>
  <c r="T27" i="6"/>
  <c r="AF18" i="6"/>
  <c r="X18" i="6"/>
  <c r="AD7" i="6"/>
  <c r="V7" i="6"/>
  <c r="R6" i="6"/>
  <c r="Z6" i="6"/>
  <c r="AK6" i="5"/>
  <c r="AC6" i="5"/>
  <c r="AD39" i="4"/>
  <c r="V39" i="4"/>
  <c r="Z34" i="4"/>
  <c r="R34" i="4"/>
  <c r="Z32" i="4"/>
  <c r="R32" i="4"/>
  <c r="AD28" i="4"/>
  <c r="V28" i="4"/>
  <c r="AG28" i="4"/>
  <c r="AF18" i="4"/>
  <c r="X18" i="4"/>
  <c r="AD6" i="4"/>
  <c r="V6" i="4"/>
  <c r="AD38" i="4"/>
  <c r="V38" i="4"/>
  <c r="Z33" i="4"/>
  <c r="R33" i="4"/>
  <c r="AD29" i="4"/>
  <c r="V29" i="4"/>
  <c r="AD27" i="4"/>
  <c r="V27" i="4"/>
  <c r="AG27" i="4" s="1"/>
  <c r="AF19" i="4"/>
  <c r="AB14" i="4"/>
  <c r="AH14" i="4" s="1"/>
  <c r="AD10" i="4"/>
  <c r="V10" i="4"/>
  <c r="AF4" i="4"/>
  <c r="X4" i="4"/>
  <c r="AH18" i="4"/>
  <c r="AD49" i="6"/>
  <c r="V49" i="6"/>
  <c r="AF46" i="6"/>
  <c r="X46" i="6"/>
  <c r="AB44" i="6"/>
  <c r="T44" i="6"/>
  <c r="Z42" i="6"/>
  <c r="R42" i="6"/>
  <c r="AF50" i="4"/>
  <c r="X50" i="4"/>
  <c r="AD50" i="6"/>
  <c r="D35" i="6"/>
  <c r="E35" i="6" s="1"/>
  <c r="F35" i="6" s="1"/>
  <c r="D36" i="6"/>
  <c r="E36" i="6" s="1"/>
  <c r="F36" i="6" s="1"/>
  <c r="R46" i="6"/>
  <c r="Z46" i="6"/>
  <c r="AF40" i="6"/>
  <c r="X40" i="6"/>
  <c r="D39" i="4"/>
  <c r="E39" i="4" s="1"/>
  <c r="F39" i="4" s="1"/>
  <c r="T51" i="4"/>
  <c r="AB51" i="4"/>
  <c r="Y46" i="4"/>
  <c r="S5" i="6"/>
  <c r="AG5" i="6" s="1"/>
  <c r="X47" i="6"/>
  <c r="AF47" i="6"/>
  <c r="D45" i="4"/>
  <c r="E45" i="4" s="1"/>
  <c r="F45" i="4" s="1"/>
  <c r="D44" i="4"/>
  <c r="E44" i="4"/>
  <c r="F44" i="4" s="1"/>
  <c r="AG46" i="4"/>
  <c r="AD52" i="4"/>
  <c r="V52" i="4"/>
  <c r="Z52" i="4"/>
  <c r="R52" i="4"/>
  <c r="T47" i="4"/>
  <c r="AF46" i="4"/>
  <c r="X46" i="4"/>
  <c r="AH32" i="4"/>
  <c r="AB40" i="6"/>
  <c r="T40" i="6"/>
  <c r="AF35" i="6"/>
  <c r="X35" i="6"/>
  <c r="AF31" i="6"/>
  <c r="X31" i="6"/>
  <c r="AF27" i="6"/>
  <c r="X27" i="6"/>
  <c r="AF15" i="6"/>
  <c r="AF11" i="6"/>
  <c r="X11" i="6"/>
  <c r="Y4" i="6"/>
  <c r="R33" i="6"/>
  <c r="X6" i="6"/>
  <c r="Z38" i="6"/>
  <c r="X36" i="6"/>
  <c r="Z34" i="6"/>
  <c r="R34" i="6"/>
  <c r="AF32" i="6"/>
  <c r="X32" i="6"/>
  <c r="Z30" i="6"/>
  <c r="R30" i="6"/>
  <c r="AF28" i="6"/>
  <c r="X22" i="6"/>
  <c r="AF22" i="6"/>
  <c r="Z14" i="6"/>
  <c r="AH14" i="6"/>
  <c r="R14" i="6"/>
  <c r="AG14" i="6" s="1"/>
  <c r="AF12" i="6"/>
  <c r="X12" i="6"/>
  <c r="AG12" i="6" s="1"/>
  <c r="Z9" i="6"/>
  <c r="R9" i="6"/>
  <c r="AB53" i="6"/>
  <c r="T53" i="6"/>
  <c r="AG53" i="6" s="1"/>
  <c r="AF51" i="6"/>
  <c r="AB46" i="6"/>
  <c r="T46" i="6"/>
  <c r="Z39" i="6"/>
  <c r="R39" i="6"/>
  <c r="AF37" i="6"/>
  <c r="X37" i="6"/>
  <c r="AF33" i="6"/>
  <c r="AB22" i="6"/>
  <c r="T22" i="6"/>
  <c r="AF21" i="6"/>
  <c r="X21" i="6"/>
  <c r="R15" i="6"/>
  <c r="Z15" i="6"/>
  <c r="AF13" i="6"/>
  <c r="X13" i="6"/>
  <c r="T40" i="4"/>
  <c r="AB40" i="4"/>
  <c r="R49" i="6"/>
  <c r="X45" i="6"/>
  <c r="AD39" i="6"/>
  <c r="AF34" i="6"/>
  <c r="X34" i="6"/>
  <c r="AF30" i="6"/>
  <c r="AH30" i="6" s="1"/>
  <c r="X30" i="6"/>
  <c r="X10" i="6"/>
  <c r="Z48" i="4"/>
  <c r="R48" i="4"/>
  <c r="AF41" i="4"/>
  <c r="X41" i="4"/>
  <c r="AG41" i="4"/>
  <c r="M55" i="4"/>
  <c r="O55" i="4"/>
  <c r="R50" i="4"/>
  <c r="X32" i="4"/>
  <c r="R31" i="4"/>
  <c r="V16" i="4"/>
  <c r="R16" i="4"/>
  <c r="V9" i="4"/>
  <c r="R4" i="4"/>
  <c r="Z53" i="4"/>
  <c r="R53" i="4"/>
  <c r="AG53" i="4"/>
  <c r="Z36" i="4"/>
  <c r="R36" i="4"/>
  <c r="AD35" i="4"/>
  <c r="AB33" i="4"/>
  <c r="T33" i="4"/>
  <c r="AG33" i="4" s="1"/>
  <c r="AD21" i="4"/>
  <c r="V21" i="4"/>
  <c r="AD17" i="4"/>
  <c r="Z17" i="4"/>
  <c r="R17" i="4"/>
  <c r="AG17" i="4" s="1"/>
  <c r="Z35" i="4"/>
  <c r="R35" i="4"/>
  <c r="AB27" i="4"/>
  <c r="T27" i="4"/>
  <c r="AD14" i="4"/>
  <c r="V14" i="4"/>
  <c r="AB10" i="4"/>
  <c r="T10" i="4"/>
  <c r="D43" i="4"/>
  <c r="E43" i="4" s="1"/>
  <c r="F43" i="4" s="1"/>
  <c r="T23" i="4"/>
  <c r="AD23" i="4"/>
  <c r="AH23" i="4" s="1"/>
  <c r="V23" i="4"/>
  <c r="X36" i="4"/>
  <c r="Z37" i="4"/>
  <c r="R37" i="4"/>
  <c r="AD22" i="4"/>
  <c r="V22" i="4"/>
  <c r="AO6" i="5"/>
  <c r="AQ6" i="5" s="1"/>
  <c r="AU6" i="5" s="1"/>
  <c r="AG6" i="5"/>
  <c r="AO7" i="5"/>
  <c r="AQ7" i="5" s="1"/>
  <c r="AU7" i="5" s="1"/>
  <c r="AG7" i="5"/>
  <c r="AK7" i="5"/>
  <c r="V45" i="6"/>
  <c r="AG45" i="6"/>
  <c r="AD45" i="6"/>
  <c r="V34" i="6"/>
  <c r="AD34" i="6"/>
  <c r="T26" i="6"/>
  <c r="AB26" i="6"/>
  <c r="R11" i="6"/>
  <c r="AG11" i="6" s="1"/>
  <c r="Z11" i="6"/>
  <c r="AH11" i="6"/>
  <c r="AB9" i="6"/>
  <c r="T9" i="6"/>
  <c r="AB8" i="6"/>
  <c r="T8" i="6"/>
  <c r="AC4" i="6"/>
  <c r="C3" i="2"/>
  <c r="C7" i="2" s="1"/>
  <c r="AG16" i="6"/>
  <c r="AH46" i="6"/>
  <c r="AD19" i="6"/>
  <c r="V19" i="6"/>
  <c r="X51" i="6"/>
  <c r="AG51" i="6" s="1"/>
  <c r="V31" i="6"/>
  <c r="AD31" i="6"/>
  <c r="AD13" i="6"/>
  <c r="V13" i="6"/>
  <c r="V52" i="6"/>
  <c r="AD52" i="6"/>
  <c r="AB15" i="6"/>
  <c r="AH15" i="6" s="1"/>
  <c r="T15" i="6"/>
  <c r="D41" i="6"/>
  <c r="E41" i="6" s="1"/>
  <c r="F41" i="6" s="1"/>
  <c r="D42" i="6"/>
  <c r="E42" i="6" s="1"/>
  <c r="F42" i="6" s="1"/>
  <c r="AD53" i="6"/>
  <c r="V53" i="6"/>
  <c r="R43" i="6"/>
  <c r="Z43" i="6"/>
  <c r="R36" i="6"/>
  <c r="Z36" i="6"/>
  <c r="D47" i="6"/>
  <c r="E47" i="6"/>
  <c r="F47" i="6" s="1"/>
  <c r="T49" i="6"/>
  <c r="AB49" i="6"/>
  <c r="T47" i="6"/>
  <c r="AB47" i="6"/>
  <c r="AU5" i="6"/>
  <c r="AF43" i="6"/>
  <c r="AH43" i="6" s="1"/>
  <c r="X43" i="6"/>
  <c r="AF17" i="6"/>
  <c r="X17" i="6"/>
  <c r="D51" i="4"/>
  <c r="E51" i="4" s="1"/>
  <c r="F51" i="4" s="1"/>
  <c r="D50" i="4"/>
  <c r="E50" i="4"/>
  <c r="F50" i="4" s="1"/>
  <c r="AG19" i="4"/>
  <c r="AF43" i="4"/>
  <c r="X43" i="4"/>
  <c r="AF45" i="4"/>
  <c r="X45" i="4"/>
  <c r="AG45" i="4"/>
  <c r="X44" i="4"/>
  <c r="AF44" i="4"/>
  <c r="AH44" i="4"/>
  <c r="AB26" i="4"/>
  <c r="AH26" i="4"/>
  <c r="T26" i="4"/>
  <c r="Z22" i="4"/>
  <c r="R22" i="4"/>
  <c r="AD53" i="4"/>
  <c r="AH53" i="4"/>
  <c r="AF52" i="4"/>
  <c r="X51" i="4"/>
  <c r="AF51" i="4"/>
  <c r="X23" i="4"/>
  <c r="AF23" i="4"/>
  <c r="AD15" i="4"/>
  <c r="V15" i="4"/>
  <c r="AF9" i="4"/>
  <c r="AH9" i="4" s="1"/>
  <c r="X9" i="4"/>
  <c r="V49" i="4"/>
  <c r="AD49" i="4"/>
  <c r="V36" i="4"/>
  <c r="AD31" i="4"/>
  <c r="AH31" i="4" s="1"/>
  <c r="V31" i="4"/>
  <c r="AG31" i="4"/>
  <c r="R6" i="4"/>
  <c r="AG6" i="4" s="1"/>
  <c r="AB48" i="6"/>
  <c r="AD38" i="6"/>
  <c r="V37" i="4"/>
  <c r="AG37" i="4" s="1"/>
  <c r="AD37" i="4"/>
  <c r="Z13" i="4"/>
  <c r="T49" i="4"/>
  <c r="AD48" i="4"/>
  <c r="AD8" i="4"/>
  <c r="V8" i="4"/>
  <c r="AG8" i="4" s="1"/>
  <c r="AB52" i="4"/>
  <c r="AH52" i="4" s="1"/>
  <c r="T50" i="4"/>
  <c r="AG50" i="4" s="1"/>
  <c r="AB50" i="4"/>
  <c r="AH50" i="4"/>
  <c r="AB38" i="4"/>
  <c r="AH38" i="4" s="1"/>
  <c r="T38" i="4"/>
  <c r="AG38" i="4" s="1"/>
  <c r="AG25" i="4"/>
  <c r="AB24" i="4"/>
  <c r="AH24" i="4" s="1"/>
  <c r="T24" i="4"/>
  <c r="R15" i="4"/>
  <c r="Z15" i="4"/>
  <c r="AB9" i="4"/>
  <c r="T9" i="4"/>
  <c r="D52" i="4"/>
  <c r="E52" i="4"/>
  <c r="F52" i="4" s="1"/>
  <c r="AB35" i="4"/>
  <c r="AD20" i="4"/>
  <c r="V20" i="4"/>
  <c r="R9" i="4"/>
  <c r="AA7" i="5"/>
  <c r="AP7" i="5" s="1"/>
  <c r="AT7" i="5" s="1"/>
  <c r="I61" i="5"/>
  <c r="F61" i="5"/>
  <c r="AF52" i="6" l="1"/>
  <c r="AH52" i="6" s="1"/>
  <c r="X52" i="6"/>
  <c r="AW6" i="5"/>
  <c r="W55" i="6"/>
  <c r="T39" i="4"/>
  <c r="AB39" i="4"/>
  <c r="AG40" i="4"/>
  <c r="Y41" i="4"/>
  <c r="AH41" i="4" s="1"/>
  <c r="I55" i="4"/>
  <c r="AH6" i="4"/>
  <c r="W55" i="4"/>
  <c r="O55" i="6"/>
  <c r="AG47" i="4"/>
  <c r="AC55" i="4"/>
  <c r="AG43" i="6"/>
  <c r="P55" i="6"/>
  <c r="AF4" i="6"/>
  <c r="AH39" i="4"/>
  <c r="Z17" i="6"/>
  <c r="AH17" i="6" s="1"/>
  <c r="R17" i="6"/>
  <c r="AG17" i="6" s="1"/>
  <c r="AH37" i="4"/>
  <c r="AG39" i="4"/>
  <c r="Z31" i="6"/>
  <c r="AH31" i="6" s="1"/>
  <c r="R31" i="6"/>
  <c r="AG31" i="6" s="1"/>
  <c r="R23" i="6"/>
  <c r="AG23" i="6" s="1"/>
  <c r="Z23" i="6"/>
  <c r="AH20" i="6"/>
  <c r="T6" i="6"/>
  <c r="AB6" i="6"/>
  <c r="L55" i="6"/>
  <c r="AF49" i="6"/>
  <c r="AH49" i="6" s="1"/>
  <c r="X49" i="6"/>
  <c r="AG49" i="6" s="1"/>
  <c r="AB37" i="6"/>
  <c r="AH37" i="6" s="1"/>
  <c r="T37" i="6"/>
  <c r="V32" i="6"/>
  <c r="AD32" i="6"/>
  <c r="M55" i="6"/>
  <c r="AH42" i="6"/>
  <c r="R37" i="6"/>
  <c r="Z37" i="6"/>
  <c r="AH34" i="6"/>
  <c r="AH29" i="6"/>
  <c r="AB21" i="6"/>
  <c r="T21" i="6"/>
  <c r="T55" i="6"/>
  <c r="Z51" i="4"/>
  <c r="R51" i="4"/>
  <c r="AG51" i="4" s="1"/>
  <c r="AF49" i="4"/>
  <c r="AH49" i="4" s="1"/>
  <c r="Z42" i="4"/>
  <c r="R42" i="4"/>
  <c r="AG42" i="4" s="1"/>
  <c r="AH34" i="4"/>
  <c r="AH7" i="4"/>
  <c r="AG52" i="6"/>
  <c r="S55" i="6"/>
  <c r="AH51" i="6"/>
  <c r="AH35" i="6"/>
  <c r="X25" i="6"/>
  <c r="AF25" i="6"/>
  <c r="Z21" i="6"/>
  <c r="R21" i="6"/>
  <c r="AH6" i="6"/>
  <c r="J55" i="6"/>
  <c r="Z4" i="6"/>
  <c r="R4" i="6"/>
  <c r="AH51" i="4"/>
  <c r="AH42" i="4"/>
  <c r="AD40" i="4"/>
  <c r="AH40" i="4" s="1"/>
  <c r="V40" i="4"/>
  <c r="AB16" i="4"/>
  <c r="T16" i="4"/>
  <c r="AG16" i="4" s="1"/>
  <c r="J55" i="4"/>
  <c r="R13" i="4"/>
  <c r="N55" i="4"/>
  <c r="AD4" i="4"/>
  <c r="AG15" i="4"/>
  <c r="D49" i="6"/>
  <c r="E49" i="6" s="1"/>
  <c r="F49" i="6" s="1"/>
  <c r="D50" i="6"/>
  <c r="E50" i="6" s="1"/>
  <c r="F50" i="6" s="1"/>
  <c r="D38" i="6"/>
  <c r="E38" i="6" s="1"/>
  <c r="F38" i="6" s="1"/>
  <c r="AB41" i="6"/>
  <c r="T41" i="6"/>
  <c r="AG41" i="6" s="1"/>
  <c r="AB38" i="6"/>
  <c r="AH38" i="6" s="1"/>
  <c r="AF8" i="6"/>
  <c r="X8" i="6"/>
  <c r="X55" i="6" s="1"/>
  <c r="T7" i="6"/>
  <c r="AG7" i="6" s="1"/>
  <c r="AF5" i="4"/>
  <c r="X5" i="4"/>
  <c r="P55" i="4"/>
  <c r="AG48" i="4"/>
  <c r="C55" i="6"/>
  <c r="D37" i="6"/>
  <c r="E37" i="6" s="1"/>
  <c r="F37" i="6" s="1"/>
  <c r="AG28" i="6"/>
  <c r="X42" i="6"/>
  <c r="AG42" i="6" s="1"/>
  <c r="AF42" i="6"/>
  <c r="AG38" i="6"/>
  <c r="Y12" i="6"/>
  <c r="AH12" i="6" s="1"/>
  <c r="I55" i="6"/>
  <c r="AD8" i="6"/>
  <c r="V8" i="6"/>
  <c r="AG8" i="6" s="1"/>
  <c r="N55" i="6"/>
  <c r="AH27" i="4"/>
  <c r="AH22" i="4"/>
  <c r="B2" i="2"/>
  <c r="I19" i="2"/>
  <c r="AG30" i="6"/>
  <c r="AG4" i="4"/>
  <c r="Z27" i="6"/>
  <c r="AH27" i="6" s="1"/>
  <c r="R27" i="6"/>
  <c r="AG27" i="6" s="1"/>
  <c r="AB10" i="6"/>
  <c r="T10" i="6"/>
  <c r="AH7" i="6"/>
  <c r="AG23" i="4"/>
  <c r="S10" i="4"/>
  <c r="K55" i="4"/>
  <c r="L55" i="4"/>
  <c r="T14" i="4"/>
  <c r="AG14" i="4" s="1"/>
  <c r="D40" i="6"/>
  <c r="E40" i="6" s="1"/>
  <c r="F40" i="6" s="1"/>
  <c r="AB50" i="6"/>
  <c r="T50" i="6"/>
  <c r="AG50" i="6" s="1"/>
  <c r="Z44" i="6"/>
  <c r="AH44" i="6" s="1"/>
  <c r="R44" i="6"/>
  <c r="AG44" i="6" s="1"/>
  <c r="AB25" i="6"/>
  <c r="T25" i="6"/>
  <c r="AG25" i="6" s="1"/>
  <c r="Z13" i="6"/>
  <c r="AH13" i="6" s="1"/>
  <c r="R13" i="6"/>
  <c r="AG13" i="6" s="1"/>
  <c r="Z10" i="6"/>
  <c r="R10" i="6"/>
  <c r="AG52" i="4"/>
  <c r="AH19" i="4"/>
  <c r="AF15" i="4"/>
  <c r="AH15" i="4" s="1"/>
  <c r="X15" i="4"/>
  <c r="AD12" i="4"/>
  <c r="AH12" i="4" s="1"/>
  <c r="V12" i="4"/>
  <c r="V55" i="4" s="1"/>
  <c r="AH48" i="4"/>
  <c r="AG32" i="6"/>
  <c r="AH16" i="6"/>
  <c r="AH10" i="6"/>
  <c r="R55" i="4"/>
  <c r="AG9" i="4"/>
  <c r="AH29" i="4"/>
  <c r="S6" i="6"/>
  <c r="AG6" i="6" s="1"/>
  <c r="K55" i="6"/>
  <c r="AH50" i="6"/>
  <c r="AG20" i="4"/>
  <c r="AG34" i="6"/>
  <c r="AG46" i="6"/>
  <c r="AG29" i="4"/>
  <c r="AH47" i="6"/>
  <c r="AH22" i="6"/>
  <c r="Y55" i="6"/>
  <c r="AH5" i="6"/>
  <c r="D36" i="4"/>
  <c r="E36" i="4" s="1"/>
  <c r="F36" i="4" s="1"/>
  <c r="D37" i="4"/>
  <c r="E37" i="4" s="1"/>
  <c r="F37" i="4" s="1"/>
  <c r="C55" i="4"/>
  <c r="AB45" i="6"/>
  <c r="AH45" i="6" s="1"/>
  <c r="AH41" i="6"/>
  <c r="AH21" i="6"/>
  <c r="X22" i="4"/>
  <c r="AG22" i="4" s="1"/>
  <c r="AF22" i="4"/>
  <c r="AA8" i="5"/>
  <c r="AP8" i="5" s="1"/>
  <c r="AT8" i="5" s="1"/>
  <c r="AB43" i="4"/>
  <c r="T43" i="4"/>
  <c r="AF35" i="4"/>
  <c r="AH35" i="4" s="1"/>
  <c r="AF16" i="4"/>
  <c r="Z8" i="4"/>
  <c r="AH8" i="4" s="1"/>
  <c r="AG39" i="6"/>
  <c r="AD40" i="6"/>
  <c r="AH40" i="6" s="1"/>
  <c r="V40" i="6"/>
  <c r="AG40" i="6" s="1"/>
  <c r="AH25" i="6"/>
  <c r="Z43" i="4"/>
  <c r="R43" i="4"/>
  <c r="AG43" i="4" s="1"/>
  <c r="AF10" i="4"/>
  <c r="AH10" i="4" s="1"/>
  <c r="X10" i="4"/>
  <c r="E21" i="2"/>
  <c r="F19" i="2"/>
  <c r="AB36" i="6"/>
  <c r="AH36" i="6" s="1"/>
  <c r="T36" i="6"/>
  <c r="AG36" i="6" s="1"/>
  <c r="AF24" i="6"/>
  <c r="AH24" i="6" s="1"/>
  <c r="X24" i="6"/>
  <c r="AG24" i="6" s="1"/>
  <c r="T30" i="4"/>
  <c r="AG30" i="4" s="1"/>
  <c r="AB30" i="4"/>
  <c r="AH30" i="4" s="1"/>
  <c r="AG33" i="6"/>
  <c r="AG29" i="6"/>
  <c r="AH25" i="4"/>
  <c r="Z21" i="4"/>
  <c r="AH21" i="4" s="1"/>
  <c r="R21" i="4"/>
  <c r="AG21" i="4" s="1"/>
  <c r="AF11" i="4"/>
  <c r="AH11" i="4" s="1"/>
  <c r="AG12" i="4"/>
  <c r="D40" i="4"/>
  <c r="E40" i="4" s="1"/>
  <c r="F40" i="4" s="1"/>
  <c r="AD46" i="4"/>
  <c r="AH46" i="4" s="1"/>
  <c r="AF17" i="4"/>
  <c r="AH17" i="4" s="1"/>
  <c r="AM9" i="5"/>
  <c r="AQ9" i="5" s="1"/>
  <c r="AU9" i="5" s="1"/>
  <c r="AE9" i="5"/>
  <c r="AP9" i="5" s="1"/>
  <c r="AT9" i="5" s="1"/>
  <c r="D44" i="6"/>
  <c r="E44" i="6" s="1"/>
  <c r="F44" i="6" s="1"/>
  <c r="AF47" i="4"/>
  <c r="X47" i="4"/>
  <c r="AB13" i="4"/>
  <c r="AB55" i="4" s="1"/>
  <c r="T13" i="4"/>
  <c r="T55" i="4" s="1"/>
  <c r="D47" i="4"/>
  <c r="E47" i="4" s="1"/>
  <c r="F47" i="4" s="1"/>
  <c r="AB32" i="6"/>
  <c r="AH32" i="6" s="1"/>
  <c r="AB23" i="6"/>
  <c r="AB55" i="6" s="1"/>
  <c r="O37" i="5"/>
  <c r="AP37" i="5" s="1"/>
  <c r="T36" i="4"/>
  <c r="AG36" i="4" s="1"/>
  <c r="Z47" i="4"/>
  <c r="AD13" i="4"/>
  <c r="AE6" i="5"/>
  <c r="AP6" i="5" s="1"/>
  <c r="AT6" i="5" s="1"/>
  <c r="O22" i="5"/>
  <c r="AP22" i="5" s="1"/>
  <c r="O18" i="5"/>
  <c r="AP18" i="5" s="1"/>
  <c r="O14" i="5"/>
  <c r="AP14" i="5" s="1"/>
  <c r="P35" i="5"/>
  <c r="AQ35" i="5" s="1"/>
  <c r="O24" i="5"/>
  <c r="AP24" i="5" s="1"/>
  <c r="P49" i="5"/>
  <c r="AQ49" i="5" s="1"/>
  <c r="P19" i="5"/>
  <c r="AQ19" i="5" s="1"/>
  <c r="X10" i="5"/>
  <c r="O13" i="5"/>
  <c r="AP13" i="5" s="1"/>
  <c r="O59" i="5"/>
  <c r="P11" i="5"/>
  <c r="AQ11" i="5" s="1"/>
  <c r="P51" i="5"/>
  <c r="AQ51" i="5" s="1"/>
  <c r="P53" i="5"/>
  <c r="AQ53" i="5" s="1"/>
  <c r="O27" i="5"/>
  <c r="AP27" i="5" s="1"/>
  <c r="O12" i="5"/>
  <c r="AP12" i="5" s="1"/>
  <c r="P17" i="5"/>
  <c r="P23" i="5"/>
  <c r="AQ23" i="5" s="1"/>
  <c r="P40" i="5"/>
  <c r="AQ40" i="5" s="1"/>
  <c r="O53" i="5"/>
  <c r="P45" i="5"/>
  <c r="AQ45" i="5" s="1"/>
  <c r="P27" i="5"/>
  <c r="AQ27" i="5" s="1"/>
  <c r="O51" i="5"/>
  <c r="O16" i="5"/>
  <c r="AP16" i="5" s="1"/>
  <c r="P13" i="5"/>
  <c r="AQ13" i="5" s="1"/>
  <c r="O15" i="5"/>
  <c r="AP15" i="5" s="1"/>
  <c r="P43" i="5"/>
  <c r="AQ43" i="5" s="1"/>
  <c r="O56" i="5"/>
  <c r="AP56" i="5" s="1"/>
  <c r="O48" i="5"/>
  <c r="AP48" i="5" s="1"/>
  <c r="O21" i="5"/>
  <c r="AP21" i="5" s="1"/>
  <c r="O17" i="5"/>
  <c r="O42" i="5"/>
  <c r="AP42" i="5" s="1"/>
  <c r="O54" i="5"/>
  <c r="P50" i="5"/>
  <c r="AQ50" i="5" s="1"/>
  <c r="P54" i="5"/>
  <c r="AQ54" i="5" s="1"/>
  <c r="P18" i="5"/>
  <c r="AQ18" i="5" s="1"/>
  <c r="P16" i="5"/>
  <c r="AQ16" i="5" s="1"/>
  <c r="P14" i="5"/>
  <c r="AQ14" i="5" s="1"/>
  <c r="Y10" i="5"/>
  <c r="W10" i="5"/>
  <c r="S10" i="5"/>
  <c r="E10" i="5"/>
  <c r="T10" i="5"/>
  <c r="AB10" i="5" s="1"/>
  <c r="R10" i="5"/>
  <c r="U10" i="5"/>
  <c r="AQ10" i="5"/>
  <c r="V10" i="5"/>
  <c r="AL10" i="5" s="1"/>
  <c r="O41" i="5"/>
  <c r="P15" i="5"/>
  <c r="P28" i="5"/>
  <c r="AQ28" i="5" s="1"/>
  <c r="P52" i="5"/>
  <c r="AQ52" i="5" s="1"/>
  <c r="P58" i="5"/>
  <c r="AQ58" i="5" s="1"/>
  <c r="P21" i="5"/>
  <c r="O35" i="5"/>
  <c r="P55" i="5"/>
  <c r="AQ55" i="5" s="1"/>
  <c r="O30" i="5"/>
  <c r="O28" i="5"/>
  <c r="O36" i="5"/>
  <c r="O34" i="5"/>
  <c r="P56" i="5"/>
  <c r="O52" i="5"/>
  <c r="P36" i="5"/>
  <c r="AQ36" i="5" s="1"/>
  <c r="P39" i="5"/>
  <c r="AQ39" i="5" s="1"/>
  <c r="P44" i="5"/>
  <c r="AQ44" i="5" s="1"/>
  <c r="P24" i="5"/>
  <c r="P20" i="5"/>
  <c r="AQ20" i="5" s="1"/>
  <c r="O23" i="5"/>
  <c r="P57" i="5"/>
  <c r="AQ57" i="5" s="1"/>
  <c r="O26" i="5"/>
  <c r="O45" i="5"/>
  <c r="O46" i="5"/>
  <c r="O33" i="5"/>
  <c r="P47" i="5"/>
  <c r="AQ47" i="5" s="1"/>
  <c r="P59" i="5"/>
  <c r="P37" i="5"/>
  <c r="P26" i="5"/>
  <c r="AQ26" i="5" s="1"/>
  <c r="O25" i="5"/>
  <c r="O19" i="5"/>
  <c r="O47" i="5"/>
  <c r="P34" i="5"/>
  <c r="AQ34" i="5" s="1"/>
  <c r="O11" i="5"/>
  <c r="O39" i="5"/>
  <c r="O49" i="5"/>
  <c r="P31" i="5"/>
  <c r="AQ31" i="5" s="1"/>
  <c r="O40" i="5"/>
  <c r="O43" i="5"/>
  <c r="P22" i="5"/>
  <c r="O29" i="5"/>
  <c r="P30" i="5"/>
  <c r="AQ30" i="5" s="1"/>
  <c r="P29" i="5"/>
  <c r="AQ29" i="5" s="1"/>
  <c r="O55" i="5"/>
  <c r="O58" i="5"/>
  <c r="O38" i="5"/>
  <c r="P33" i="5"/>
  <c r="AQ33" i="5" s="1"/>
  <c r="O20" i="5"/>
  <c r="P41" i="5"/>
  <c r="AQ41" i="5" s="1"/>
  <c r="P12" i="5"/>
  <c r="AQ12" i="5" s="1"/>
  <c r="P42" i="5"/>
  <c r="O44" i="5"/>
  <c r="O57" i="5"/>
  <c r="P32" i="5"/>
  <c r="AQ32" i="5" s="1"/>
  <c r="O32" i="5"/>
  <c r="P38" i="5"/>
  <c r="AQ38" i="5" s="1"/>
  <c r="O50" i="5"/>
  <c r="P25" i="5"/>
  <c r="AQ25" i="5" s="1"/>
  <c r="P48" i="5"/>
  <c r="P46" i="5"/>
  <c r="AQ46" i="5" s="1"/>
  <c r="O31" i="5"/>
  <c r="AH13" i="4" l="1"/>
  <c r="R55" i="6"/>
  <c r="AG4" i="6"/>
  <c r="AH23" i="6"/>
  <c r="AD55" i="4"/>
  <c r="Z55" i="6"/>
  <c r="AH4" i="6"/>
  <c r="AD55" i="6"/>
  <c r="H19" i="2"/>
  <c r="F24" i="2"/>
  <c r="AG10" i="6"/>
  <c r="AH8" i="6"/>
  <c r="AG13" i="4"/>
  <c r="V37" i="5"/>
  <c r="AL37" i="5" s="1"/>
  <c r="G21" i="2"/>
  <c r="G24" i="2" s="1"/>
  <c r="E24" i="2"/>
  <c r="AG21" i="6"/>
  <c r="AH4" i="4"/>
  <c r="AG5" i="4"/>
  <c r="X55" i="4"/>
  <c r="AH16" i="4"/>
  <c r="AV6" i="5"/>
  <c r="AF55" i="4"/>
  <c r="Y55" i="4"/>
  <c r="V55" i="6"/>
  <c r="AH43" i="4"/>
  <c r="AF55" i="6"/>
  <c r="AH5" i="4"/>
  <c r="Z55" i="4"/>
  <c r="AH47" i="4"/>
  <c r="AG10" i="4"/>
  <c r="S55" i="4"/>
  <c r="B3" i="2"/>
  <c r="I20" i="2"/>
  <c r="AG37" i="6"/>
  <c r="AW7" i="5"/>
  <c r="X56" i="5"/>
  <c r="AF56" i="5" s="1"/>
  <c r="U27" i="5"/>
  <c r="AK27" i="5" s="1"/>
  <c r="W53" i="5"/>
  <c r="AM53" i="5" s="1"/>
  <c r="X54" i="5"/>
  <c r="AF54" i="5" s="1"/>
  <c r="R17" i="5"/>
  <c r="AH17" i="5" s="1"/>
  <c r="AF10" i="5"/>
  <c r="E53" i="5"/>
  <c r="Y53" i="5"/>
  <c r="AO53" i="5" s="1"/>
  <c r="S16" i="5"/>
  <c r="AI16" i="5" s="1"/>
  <c r="Y27" i="5"/>
  <c r="E54" i="5"/>
  <c r="AP53" i="5"/>
  <c r="V51" i="5"/>
  <c r="AL51" i="5" s="1"/>
  <c r="V48" i="5"/>
  <c r="AL48" i="5" s="1"/>
  <c r="Y51" i="5"/>
  <c r="AG51" i="5" s="1"/>
  <c r="R51" i="5"/>
  <c r="AH51" i="5" s="1"/>
  <c r="R54" i="5"/>
  <c r="AH54" i="5" s="1"/>
  <c r="X27" i="5"/>
  <c r="AF27" i="5" s="1"/>
  <c r="E51" i="5"/>
  <c r="V54" i="5"/>
  <c r="AL54" i="5" s="1"/>
  <c r="T14" i="5"/>
  <c r="AB14" i="5" s="1"/>
  <c r="Y13" i="5"/>
  <c r="U13" i="5"/>
  <c r="X13" i="5"/>
  <c r="E13" i="5"/>
  <c r="V13" i="5"/>
  <c r="AL13" i="5" s="1"/>
  <c r="S13" i="5"/>
  <c r="AO10" i="5"/>
  <c r="V27" i="5"/>
  <c r="AL27" i="5" s="1"/>
  <c r="X51" i="5"/>
  <c r="AF51" i="5" s="1"/>
  <c r="T54" i="5"/>
  <c r="AB54" i="5" s="1"/>
  <c r="S27" i="5"/>
  <c r="AA27" i="5" s="1"/>
  <c r="R53" i="5"/>
  <c r="AH53" i="5" s="1"/>
  <c r="S53" i="5"/>
  <c r="AA53" i="5" s="1"/>
  <c r="R13" i="5"/>
  <c r="AH13" i="5" s="1"/>
  <c r="T51" i="5"/>
  <c r="AB51" i="5" s="1"/>
  <c r="U17" i="5"/>
  <c r="V16" i="5"/>
  <c r="AL16" i="5" s="1"/>
  <c r="V53" i="5"/>
  <c r="AL53" i="5" s="1"/>
  <c r="V59" i="5"/>
  <c r="AL59" i="5" s="1"/>
  <c r="E27" i="5"/>
  <c r="W27" i="5"/>
  <c r="S51" i="5"/>
  <c r="AI51" i="5" s="1"/>
  <c r="U51" i="5"/>
  <c r="AC51" i="5" s="1"/>
  <c r="X14" i="5"/>
  <c r="S37" i="5"/>
  <c r="AI37" i="5" s="1"/>
  <c r="R37" i="5"/>
  <c r="AH37" i="5" s="1"/>
  <c r="V17" i="5"/>
  <c r="AL17" i="5" s="1"/>
  <c r="W17" i="5"/>
  <c r="T27" i="5"/>
  <c r="AB27" i="5" s="1"/>
  <c r="R27" i="5"/>
  <c r="AH27" i="5" s="1"/>
  <c r="U53" i="5"/>
  <c r="AC53" i="5" s="1"/>
  <c r="T53" i="5"/>
  <c r="AB53" i="5" s="1"/>
  <c r="X53" i="5"/>
  <c r="AF53" i="5" s="1"/>
  <c r="S17" i="5"/>
  <c r="W13" i="5"/>
  <c r="T13" i="5"/>
  <c r="AB13" i="5" s="1"/>
  <c r="X17" i="5"/>
  <c r="AP17" i="5"/>
  <c r="W51" i="5"/>
  <c r="AP51" i="5"/>
  <c r="T42" i="5"/>
  <c r="AB42" i="5" s="1"/>
  <c r="U37" i="5"/>
  <c r="AC37" i="5" s="1"/>
  <c r="E17" i="5"/>
  <c r="AQ17" i="5"/>
  <c r="Y17" i="5"/>
  <c r="T17" i="5"/>
  <c r="AB17" i="5" s="1"/>
  <c r="S54" i="5"/>
  <c r="Y54" i="5"/>
  <c r="U54" i="5"/>
  <c r="W54" i="5"/>
  <c r="AP54" i="5"/>
  <c r="X18" i="5"/>
  <c r="V18" i="5"/>
  <c r="AL18" i="5" s="1"/>
  <c r="S18" i="5"/>
  <c r="R18" i="5"/>
  <c r="AH18" i="5" s="1"/>
  <c r="U18" i="5"/>
  <c r="E18" i="5"/>
  <c r="T18" i="5"/>
  <c r="AB18" i="5" s="1"/>
  <c r="Y18" i="5"/>
  <c r="W18" i="5"/>
  <c r="Y16" i="5"/>
  <c r="R16" i="5"/>
  <c r="AH16" i="5" s="1"/>
  <c r="E16" i="5"/>
  <c r="X16" i="5"/>
  <c r="W16" i="5"/>
  <c r="T16" i="5"/>
  <c r="AB16" i="5" s="1"/>
  <c r="U16" i="5"/>
  <c r="W14" i="5"/>
  <c r="U14" i="5"/>
  <c r="E14" i="5"/>
  <c r="V14" i="5"/>
  <c r="AL14" i="5" s="1"/>
  <c r="R14" i="5"/>
  <c r="AH14" i="5" s="1"/>
  <c r="S14" i="5"/>
  <c r="Y14" i="5"/>
  <c r="AE10" i="5"/>
  <c r="AG10" i="5"/>
  <c r="K10" i="5"/>
  <c r="AH10" i="5"/>
  <c r="AA10" i="5"/>
  <c r="AI10" i="5"/>
  <c r="S59" i="5"/>
  <c r="AA59" i="5" s="1"/>
  <c r="X48" i="5"/>
  <c r="AF48" i="5" s="1"/>
  <c r="E37" i="5"/>
  <c r="T59" i="5"/>
  <c r="AB59" i="5" s="1"/>
  <c r="Y42" i="5"/>
  <c r="AG42" i="5" s="1"/>
  <c r="AC10" i="5"/>
  <c r="AK10" i="5"/>
  <c r="T48" i="5"/>
  <c r="AB48" i="5" s="1"/>
  <c r="V42" i="5"/>
  <c r="AL42" i="5" s="1"/>
  <c r="R59" i="5"/>
  <c r="AH59" i="5" s="1"/>
  <c r="U42" i="5"/>
  <c r="AK42" i="5" s="1"/>
  <c r="S42" i="5"/>
  <c r="AA42" i="5" s="1"/>
  <c r="AM10" i="5"/>
  <c r="S38" i="5"/>
  <c r="T38" i="5"/>
  <c r="AB38" i="5" s="1"/>
  <c r="V38" i="5"/>
  <c r="AL38" i="5" s="1"/>
  <c r="E38" i="5"/>
  <c r="Y38" i="5"/>
  <c r="X38" i="5"/>
  <c r="AF38" i="5" s="1"/>
  <c r="R38" i="5"/>
  <c r="U38" i="5"/>
  <c r="AP38" i="5"/>
  <c r="W38" i="5"/>
  <c r="X40" i="5"/>
  <c r="AF40" i="5" s="1"/>
  <c r="U40" i="5"/>
  <c r="R40" i="5"/>
  <c r="Y40" i="5"/>
  <c r="V40" i="5"/>
  <c r="AL40" i="5" s="1"/>
  <c r="E40" i="5"/>
  <c r="T40" i="5"/>
  <c r="AB40" i="5" s="1"/>
  <c r="W40" i="5"/>
  <c r="S40" i="5"/>
  <c r="AP40" i="5"/>
  <c r="AQ24" i="5"/>
  <c r="E24" i="5"/>
  <c r="Y24" i="5"/>
  <c r="U24" i="5"/>
  <c r="X24" i="5"/>
  <c r="V28" i="5"/>
  <c r="AL28" i="5" s="1"/>
  <c r="R28" i="5"/>
  <c r="W28" i="5"/>
  <c r="S28" i="5"/>
  <c r="Y28" i="5"/>
  <c r="T28" i="5"/>
  <c r="AB28" i="5" s="1"/>
  <c r="AP28" i="5"/>
  <c r="X28" i="5"/>
  <c r="U28" i="5"/>
  <c r="E28" i="5"/>
  <c r="AQ15" i="5"/>
  <c r="U15" i="5"/>
  <c r="Y15" i="5"/>
  <c r="E15" i="5"/>
  <c r="X15" i="5"/>
  <c r="W15" i="5"/>
  <c r="T15" i="5"/>
  <c r="AB15" i="5" s="1"/>
  <c r="V15" i="5"/>
  <c r="AL15" i="5" s="1"/>
  <c r="R15" i="5"/>
  <c r="S15" i="5"/>
  <c r="AC42" i="5"/>
  <c r="U12" i="5"/>
  <c r="R12" i="5"/>
  <c r="T50" i="5"/>
  <c r="AB50" i="5" s="1"/>
  <c r="AP50" i="5"/>
  <c r="R50" i="5"/>
  <c r="U50" i="5"/>
  <c r="E50" i="5"/>
  <c r="X50" i="5"/>
  <c r="AF50" i="5" s="1"/>
  <c r="Y50" i="5"/>
  <c r="S50" i="5"/>
  <c r="V50" i="5"/>
  <c r="AL50" i="5" s="1"/>
  <c r="W50" i="5"/>
  <c r="E57" i="5"/>
  <c r="W57" i="5"/>
  <c r="Y57" i="5"/>
  <c r="T57" i="5"/>
  <c r="AB57" i="5" s="1"/>
  <c r="S57" i="5"/>
  <c r="U57" i="5"/>
  <c r="X57" i="5"/>
  <c r="AF57" i="5" s="1"/>
  <c r="V57" i="5"/>
  <c r="AL57" i="5" s="1"/>
  <c r="AP57" i="5"/>
  <c r="R57" i="5"/>
  <c r="W58" i="5"/>
  <c r="X58" i="5"/>
  <c r="AF58" i="5" s="1"/>
  <c r="R58" i="5"/>
  <c r="E58" i="5"/>
  <c r="U58" i="5"/>
  <c r="Y58" i="5"/>
  <c r="T58" i="5"/>
  <c r="AB58" i="5" s="1"/>
  <c r="AP58" i="5"/>
  <c r="S58" i="5"/>
  <c r="V58" i="5"/>
  <c r="AL58" i="5" s="1"/>
  <c r="S29" i="5"/>
  <c r="AP29" i="5"/>
  <c r="E29" i="5"/>
  <c r="T29" i="5"/>
  <c r="AB29" i="5" s="1"/>
  <c r="X29" i="5"/>
  <c r="AF29" i="5" s="1"/>
  <c r="R29" i="5"/>
  <c r="Y29" i="5"/>
  <c r="U29" i="5"/>
  <c r="V29" i="5"/>
  <c r="AL29" i="5" s="1"/>
  <c r="W29" i="5"/>
  <c r="AQ56" i="5"/>
  <c r="R56" i="5"/>
  <c r="T56" i="5"/>
  <c r="AB56" i="5" s="1"/>
  <c r="V56" i="5"/>
  <c r="AL56" i="5" s="1"/>
  <c r="W30" i="5"/>
  <c r="U30" i="5"/>
  <c r="Y30" i="5"/>
  <c r="E30" i="5"/>
  <c r="S30" i="5"/>
  <c r="X30" i="5"/>
  <c r="AF30" i="5" s="1"/>
  <c r="AP30" i="5"/>
  <c r="T30" i="5"/>
  <c r="AB30" i="5" s="1"/>
  <c r="R30" i="5"/>
  <c r="V30" i="5"/>
  <c r="AL30" i="5" s="1"/>
  <c r="Y56" i="5"/>
  <c r="U56" i="5"/>
  <c r="R24" i="5"/>
  <c r="T24" i="5"/>
  <c r="AB24" i="5" s="1"/>
  <c r="E12" i="5"/>
  <c r="V12" i="5"/>
  <c r="AL12" i="5" s="1"/>
  <c r="X12" i="5"/>
  <c r="AP44" i="5"/>
  <c r="S44" i="5"/>
  <c r="X44" i="5"/>
  <c r="AF44" i="5" s="1"/>
  <c r="T44" i="5"/>
  <c r="AB44" i="5" s="1"/>
  <c r="R44" i="5"/>
  <c r="W44" i="5"/>
  <c r="V44" i="5"/>
  <c r="AL44" i="5" s="1"/>
  <c r="Y44" i="5"/>
  <c r="E44" i="5"/>
  <c r="U44" i="5"/>
  <c r="Y20" i="5"/>
  <c r="U20" i="5"/>
  <c r="X20" i="5"/>
  <c r="T20" i="5"/>
  <c r="AB20" i="5" s="1"/>
  <c r="R20" i="5"/>
  <c r="V20" i="5"/>
  <c r="AL20" i="5" s="1"/>
  <c r="W20" i="5"/>
  <c r="AP20" i="5"/>
  <c r="E20" i="5"/>
  <c r="S20" i="5"/>
  <c r="T55" i="5"/>
  <c r="AB55" i="5" s="1"/>
  <c r="V55" i="5"/>
  <c r="AL55" i="5" s="1"/>
  <c r="E55" i="5"/>
  <c r="S55" i="5"/>
  <c r="Y55" i="5"/>
  <c r="R55" i="5"/>
  <c r="W55" i="5"/>
  <c r="AP55" i="5"/>
  <c r="X55" i="5"/>
  <c r="AF55" i="5" s="1"/>
  <c r="U55" i="5"/>
  <c r="AQ22" i="5"/>
  <c r="W22" i="5"/>
  <c r="X22" i="5"/>
  <c r="T22" i="5"/>
  <c r="AB22" i="5" s="1"/>
  <c r="V22" i="5"/>
  <c r="AL22" i="5" s="1"/>
  <c r="S22" i="5"/>
  <c r="R22" i="5"/>
  <c r="U22" i="5"/>
  <c r="E22" i="5"/>
  <c r="Y22" i="5"/>
  <c r="X49" i="5"/>
  <c r="AF49" i="5" s="1"/>
  <c r="E49" i="5"/>
  <c r="Y49" i="5"/>
  <c r="W49" i="5"/>
  <c r="U49" i="5"/>
  <c r="AP49" i="5"/>
  <c r="R49" i="5"/>
  <c r="V49" i="5"/>
  <c r="AL49" i="5" s="1"/>
  <c r="S49" i="5"/>
  <c r="T49" i="5"/>
  <c r="AB49" i="5" s="1"/>
  <c r="AP47" i="5"/>
  <c r="S47" i="5"/>
  <c r="Y47" i="5"/>
  <c r="X47" i="5"/>
  <c r="AF47" i="5" s="1"/>
  <c r="E47" i="5"/>
  <c r="V47" i="5"/>
  <c r="AL47" i="5" s="1"/>
  <c r="W47" i="5"/>
  <c r="T47" i="5"/>
  <c r="AB47" i="5" s="1"/>
  <c r="U47" i="5"/>
  <c r="R47" i="5"/>
  <c r="AQ37" i="5"/>
  <c r="T37" i="5"/>
  <c r="AB37" i="5" s="1"/>
  <c r="W37" i="5"/>
  <c r="Y37" i="5"/>
  <c r="U46" i="5"/>
  <c r="AP46" i="5"/>
  <c r="X46" i="5"/>
  <c r="AF46" i="5" s="1"/>
  <c r="V46" i="5"/>
  <c r="AL46" i="5" s="1"/>
  <c r="R46" i="5"/>
  <c r="W46" i="5"/>
  <c r="Y46" i="5"/>
  <c r="T46" i="5"/>
  <c r="AB46" i="5" s="1"/>
  <c r="S46" i="5"/>
  <c r="E46" i="5"/>
  <c r="AP23" i="5"/>
  <c r="Y23" i="5"/>
  <c r="T23" i="5"/>
  <c r="AB23" i="5" s="1"/>
  <c r="S23" i="5"/>
  <c r="U23" i="5"/>
  <c r="R23" i="5"/>
  <c r="E23" i="5"/>
  <c r="V23" i="5"/>
  <c r="AL23" i="5" s="1"/>
  <c r="W23" i="5"/>
  <c r="X23" i="5"/>
  <c r="Y34" i="5"/>
  <c r="W34" i="5"/>
  <c r="R34" i="5"/>
  <c r="E34" i="5"/>
  <c r="S34" i="5"/>
  <c r="V34" i="5"/>
  <c r="AL34" i="5" s="1"/>
  <c r="T34" i="5"/>
  <c r="AB34" i="5" s="1"/>
  <c r="AP34" i="5"/>
  <c r="X34" i="5"/>
  <c r="AF34" i="5" s="1"/>
  <c r="U34" i="5"/>
  <c r="S48" i="5"/>
  <c r="E56" i="5"/>
  <c r="X37" i="5"/>
  <c r="AF37" i="5" s="1"/>
  <c r="W24" i="5"/>
  <c r="T12" i="5"/>
  <c r="AB12" i="5" s="1"/>
  <c r="W12" i="5"/>
  <c r="W11" i="5"/>
  <c r="X11" i="5"/>
  <c r="E11" i="5"/>
  <c r="S11" i="5"/>
  <c r="Y11" i="5"/>
  <c r="R11" i="5"/>
  <c r="AP11" i="5"/>
  <c r="U11" i="5"/>
  <c r="V11" i="5"/>
  <c r="T11" i="5"/>
  <c r="AP25" i="5"/>
  <c r="Y25" i="5"/>
  <c r="R25" i="5"/>
  <c r="T25" i="5"/>
  <c r="AB25" i="5" s="1"/>
  <c r="V25" i="5"/>
  <c r="AL25" i="5" s="1"/>
  <c r="U25" i="5"/>
  <c r="X25" i="5"/>
  <c r="W25" i="5"/>
  <c r="S25" i="5"/>
  <c r="E25" i="5"/>
  <c r="X26" i="5"/>
  <c r="AF26" i="5" s="1"/>
  <c r="E26" i="5"/>
  <c r="T26" i="5"/>
  <c r="AB26" i="5" s="1"/>
  <c r="S26" i="5"/>
  <c r="V26" i="5"/>
  <c r="AL26" i="5" s="1"/>
  <c r="R26" i="5"/>
  <c r="W26" i="5"/>
  <c r="AP26" i="5"/>
  <c r="U26" i="5"/>
  <c r="Y26" i="5"/>
  <c r="W52" i="5"/>
  <c r="U52" i="5"/>
  <c r="V52" i="5"/>
  <c r="AL52" i="5" s="1"/>
  <c r="T52" i="5"/>
  <c r="AB52" i="5" s="1"/>
  <c r="Y52" i="5"/>
  <c r="E52" i="5"/>
  <c r="AP52" i="5"/>
  <c r="S52" i="5"/>
  <c r="X52" i="5"/>
  <c r="AF52" i="5" s="1"/>
  <c r="R52" i="5"/>
  <c r="AQ21" i="5"/>
  <c r="V21" i="5"/>
  <c r="AL21" i="5" s="1"/>
  <c r="R21" i="5"/>
  <c r="U21" i="5"/>
  <c r="X21" i="5"/>
  <c r="S21" i="5"/>
  <c r="Y21" i="5"/>
  <c r="T21" i="5"/>
  <c r="AB21" i="5" s="1"/>
  <c r="E21" i="5"/>
  <c r="W21" i="5"/>
  <c r="AP31" i="5"/>
  <c r="S31" i="5"/>
  <c r="E31" i="5"/>
  <c r="Y31" i="5"/>
  <c r="U31" i="5"/>
  <c r="W31" i="5"/>
  <c r="T31" i="5"/>
  <c r="AB31" i="5" s="1"/>
  <c r="V31" i="5"/>
  <c r="AL31" i="5" s="1"/>
  <c r="R31" i="5"/>
  <c r="X31" i="5"/>
  <c r="AF31" i="5" s="1"/>
  <c r="S33" i="5"/>
  <c r="W33" i="5"/>
  <c r="E33" i="5"/>
  <c r="X33" i="5"/>
  <c r="AF33" i="5" s="1"/>
  <c r="Y33" i="5"/>
  <c r="AP33" i="5"/>
  <c r="T33" i="5"/>
  <c r="AB33" i="5" s="1"/>
  <c r="R33" i="5"/>
  <c r="V33" i="5"/>
  <c r="AL33" i="5" s="1"/>
  <c r="U33" i="5"/>
  <c r="U41" i="5"/>
  <c r="E41" i="5"/>
  <c r="W41" i="5"/>
  <c r="S41" i="5"/>
  <c r="Y41" i="5"/>
  <c r="X41" i="5"/>
  <c r="AF41" i="5" s="1"/>
  <c r="AP41" i="5"/>
  <c r="R41" i="5"/>
  <c r="V41" i="5"/>
  <c r="AL41" i="5" s="1"/>
  <c r="T41" i="5"/>
  <c r="AB41" i="5" s="1"/>
  <c r="AQ48" i="5"/>
  <c r="U48" i="5"/>
  <c r="R48" i="5"/>
  <c r="W48" i="5"/>
  <c r="Y48" i="5"/>
  <c r="X32" i="5"/>
  <c r="AF32" i="5" s="1"/>
  <c r="AP32" i="5"/>
  <c r="V32" i="5"/>
  <c r="AL32" i="5" s="1"/>
  <c r="T32" i="5"/>
  <c r="AB32" i="5" s="1"/>
  <c r="R32" i="5"/>
  <c r="S32" i="5"/>
  <c r="Y32" i="5"/>
  <c r="E32" i="5"/>
  <c r="W32" i="5"/>
  <c r="U32" i="5"/>
  <c r="AQ42" i="5"/>
  <c r="R42" i="5"/>
  <c r="X42" i="5"/>
  <c r="AF42" i="5" s="1"/>
  <c r="W42" i="5"/>
  <c r="T43" i="5"/>
  <c r="AB43" i="5" s="1"/>
  <c r="AP43" i="5"/>
  <c r="E43" i="5"/>
  <c r="W43" i="5"/>
  <c r="X43" i="5"/>
  <c r="AF43" i="5" s="1"/>
  <c r="S43" i="5"/>
  <c r="R43" i="5"/>
  <c r="V43" i="5"/>
  <c r="AL43" i="5" s="1"/>
  <c r="U43" i="5"/>
  <c r="Y43" i="5"/>
  <c r="E39" i="5"/>
  <c r="X39" i="5"/>
  <c r="AF39" i="5" s="1"/>
  <c r="R39" i="5"/>
  <c r="AP39" i="5"/>
  <c r="W39" i="5"/>
  <c r="S39" i="5"/>
  <c r="T39" i="5"/>
  <c r="AB39" i="5" s="1"/>
  <c r="V39" i="5"/>
  <c r="AL39" i="5" s="1"/>
  <c r="Y39" i="5"/>
  <c r="U39" i="5"/>
  <c r="T19" i="5"/>
  <c r="AB19" i="5" s="1"/>
  <c r="X19" i="5"/>
  <c r="W19" i="5"/>
  <c r="R19" i="5"/>
  <c r="U19" i="5"/>
  <c r="E19" i="5"/>
  <c r="Y19" i="5"/>
  <c r="AP19" i="5"/>
  <c r="V19" i="5"/>
  <c r="AL19" i="5" s="1"/>
  <c r="S19" i="5"/>
  <c r="X59" i="5"/>
  <c r="AF59" i="5" s="1"/>
  <c r="U59" i="5"/>
  <c r="Y59" i="5"/>
  <c r="E59" i="5"/>
  <c r="V45" i="5"/>
  <c r="AL45" i="5" s="1"/>
  <c r="X45" i="5"/>
  <c r="AF45" i="5" s="1"/>
  <c r="T45" i="5"/>
  <c r="AB45" i="5" s="1"/>
  <c r="AP45" i="5"/>
  <c r="Y45" i="5"/>
  <c r="S45" i="5"/>
  <c r="W45" i="5"/>
  <c r="R45" i="5"/>
  <c r="E45" i="5"/>
  <c r="U45" i="5"/>
  <c r="E36" i="5"/>
  <c r="R36" i="5"/>
  <c r="X36" i="5"/>
  <c r="AF36" i="5" s="1"/>
  <c r="V36" i="5"/>
  <c r="AL36" i="5" s="1"/>
  <c r="S36" i="5"/>
  <c r="Y36" i="5"/>
  <c r="W36" i="5"/>
  <c r="AP36" i="5"/>
  <c r="T36" i="5"/>
  <c r="AB36" i="5" s="1"/>
  <c r="U36" i="5"/>
  <c r="W35" i="5"/>
  <c r="T35" i="5"/>
  <c r="AB35" i="5" s="1"/>
  <c r="AP35" i="5"/>
  <c r="Y35" i="5"/>
  <c r="U35" i="5"/>
  <c r="S35" i="5"/>
  <c r="V35" i="5"/>
  <c r="AL35" i="5" s="1"/>
  <c r="E35" i="5"/>
  <c r="R35" i="5"/>
  <c r="X35" i="5"/>
  <c r="AF35" i="5" s="1"/>
  <c r="E48" i="5"/>
  <c r="S56" i="5"/>
  <c r="W56" i="5"/>
  <c r="W59" i="5"/>
  <c r="E42" i="5"/>
  <c r="V24" i="5"/>
  <c r="AL24" i="5" s="1"/>
  <c r="S24" i="5"/>
  <c r="S12" i="5"/>
  <c r="Y12" i="5"/>
  <c r="B7" i="2" l="1"/>
  <c r="AG55" i="6"/>
  <c r="AH55" i="6"/>
  <c r="AV7" i="5"/>
  <c r="AH55" i="4"/>
  <c r="I21" i="2"/>
  <c r="B4" i="2"/>
  <c r="AW8" i="5"/>
  <c r="AG55" i="4"/>
  <c r="H24" i="2"/>
  <c r="J20" i="2"/>
  <c r="AG27" i="5"/>
  <c r="AF28" i="5"/>
  <c r="AE27" i="5"/>
  <c r="AF24" i="5"/>
  <c r="AK18" i="5"/>
  <c r="AC17" i="5"/>
  <c r="AG17" i="5"/>
  <c r="AG16" i="5"/>
  <c r="AF25" i="5"/>
  <c r="AG18" i="5"/>
  <c r="AA16" i="5"/>
  <c r="AO17" i="5"/>
  <c r="AF16" i="5"/>
  <c r="AO27" i="5"/>
  <c r="AM27" i="5"/>
  <c r="AE53" i="5"/>
  <c r="AC27" i="5"/>
  <c r="AE18" i="5"/>
  <c r="AE17" i="5"/>
  <c r="AF17" i="5"/>
  <c r="AF22" i="5"/>
  <c r="AF20" i="5"/>
  <c r="AF18" i="5"/>
  <c r="AE14" i="5"/>
  <c r="AI13" i="5"/>
  <c r="AC13" i="5"/>
  <c r="AG53" i="5"/>
  <c r="AE16" i="5"/>
  <c r="AK37" i="5"/>
  <c r="AO51" i="5"/>
  <c r="AA51" i="5"/>
  <c r="AK53" i="5"/>
  <c r="AI18" i="5"/>
  <c r="AO13" i="5"/>
  <c r="AI14" i="5"/>
  <c r="AF15" i="5"/>
  <c r="AF14" i="5"/>
  <c r="AE13" i="5"/>
  <c r="AF13" i="5"/>
  <c r="AK51" i="5"/>
  <c r="AG13" i="5"/>
  <c r="K27" i="5"/>
  <c r="AI17" i="5"/>
  <c r="AA37" i="5"/>
  <c r="AI53" i="5"/>
  <c r="AO42" i="5"/>
  <c r="K54" i="5"/>
  <c r="AI27" i="5"/>
  <c r="AK17" i="5"/>
  <c r="AA14" i="5"/>
  <c r="K17" i="5"/>
  <c r="AM14" i="5"/>
  <c r="AA13" i="5"/>
  <c r="AK13" i="5"/>
  <c r="AM13" i="5"/>
  <c r="AI59" i="5"/>
  <c r="AA17" i="5"/>
  <c r="AO16" i="5"/>
  <c r="AO54" i="5"/>
  <c r="AG54" i="5"/>
  <c r="AI54" i="5"/>
  <c r="AA54" i="5"/>
  <c r="AM51" i="5"/>
  <c r="AE51" i="5"/>
  <c r="AC18" i="5"/>
  <c r="K51" i="5"/>
  <c r="AM17" i="5"/>
  <c r="AK14" i="5"/>
  <c r="AM54" i="5"/>
  <c r="AE54" i="5"/>
  <c r="K53" i="5"/>
  <c r="K13" i="5"/>
  <c r="AK54" i="5"/>
  <c r="AC54" i="5"/>
  <c r="AF23" i="5"/>
  <c r="AF21" i="5"/>
  <c r="AA18" i="5"/>
  <c r="AF19" i="5"/>
  <c r="AM18" i="5"/>
  <c r="AO18" i="5"/>
  <c r="K18" i="5"/>
  <c r="AM16" i="5"/>
  <c r="K16" i="5"/>
  <c r="AC16" i="5"/>
  <c r="AK16" i="5"/>
  <c r="AC14" i="5"/>
  <c r="K14" i="5"/>
  <c r="AG14" i="5"/>
  <c r="AO14" i="5"/>
  <c r="AF12" i="5"/>
  <c r="AI42" i="5"/>
  <c r="AI12" i="5"/>
  <c r="AA12" i="5"/>
  <c r="AG35" i="5"/>
  <c r="AO35" i="5"/>
  <c r="AG36" i="5"/>
  <c r="AO36" i="5"/>
  <c r="AC45" i="5"/>
  <c r="AK45" i="5"/>
  <c r="AI45" i="5"/>
  <c r="AA45" i="5"/>
  <c r="AK59" i="5"/>
  <c r="AC59" i="5"/>
  <c r="K19" i="5"/>
  <c r="AH19" i="5"/>
  <c r="AI39" i="5"/>
  <c r="AA39" i="5"/>
  <c r="AO48" i="5"/>
  <c r="AG48" i="5"/>
  <c r="AL11" i="5"/>
  <c r="AL61" i="5" s="1"/>
  <c r="V61" i="5"/>
  <c r="K46" i="5"/>
  <c r="AH46" i="5"/>
  <c r="AM47" i="5"/>
  <c r="AE47" i="5"/>
  <c r="AI49" i="5"/>
  <c r="AA49" i="5"/>
  <c r="K44" i="5"/>
  <c r="AH44" i="5"/>
  <c r="AH56" i="5"/>
  <c r="K56" i="5"/>
  <c r="K29" i="5"/>
  <c r="AH29" i="5"/>
  <c r="AH57" i="5"/>
  <c r="K57" i="5"/>
  <c r="AE57" i="5"/>
  <c r="AM57" i="5"/>
  <c r="AC50" i="5"/>
  <c r="AK50" i="5"/>
  <c r="K15" i="5"/>
  <c r="AH15" i="5"/>
  <c r="AC24" i="5"/>
  <c r="AK24" i="5"/>
  <c r="K40" i="5"/>
  <c r="AH40" i="5"/>
  <c r="AG38" i="5"/>
  <c r="AO38" i="5"/>
  <c r="AG45" i="5"/>
  <c r="AO45" i="5"/>
  <c r="AM19" i="5"/>
  <c r="AE19" i="5"/>
  <c r="AM39" i="5"/>
  <c r="AE39" i="5"/>
  <c r="AA26" i="5"/>
  <c r="AI26" i="5"/>
  <c r="AK25" i="5"/>
  <c r="AC25" i="5"/>
  <c r="AC11" i="5"/>
  <c r="AK11" i="5"/>
  <c r="U61" i="5"/>
  <c r="AO23" i="5"/>
  <c r="AG23" i="5"/>
  <c r="AG22" i="5"/>
  <c r="AO22" i="5"/>
  <c r="AM22" i="5"/>
  <c r="AE22" i="5"/>
  <c r="AI55" i="5"/>
  <c r="AA55" i="5"/>
  <c r="AI20" i="5"/>
  <c r="AA20" i="5"/>
  <c r="AC20" i="5"/>
  <c r="AK20" i="5"/>
  <c r="AH30" i="5"/>
  <c r="K30" i="5"/>
  <c r="AI30" i="5"/>
  <c r="AA30" i="5"/>
  <c r="AM30" i="5"/>
  <c r="AE30" i="5"/>
  <c r="AA29" i="5"/>
  <c r="AI29" i="5"/>
  <c r="AH58" i="5"/>
  <c r="K58" i="5"/>
  <c r="AI57" i="5"/>
  <c r="AA57" i="5"/>
  <c r="AO50" i="5"/>
  <c r="AG50" i="5"/>
  <c r="AH50" i="5"/>
  <c r="K50" i="5"/>
  <c r="AH28" i="5"/>
  <c r="K28" i="5"/>
  <c r="AO24" i="5"/>
  <c r="AG24" i="5"/>
  <c r="AC40" i="5"/>
  <c r="AK40" i="5"/>
  <c r="AC38" i="5"/>
  <c r="AK38" i="5"/>
  <c r="AA24" i="5"/>
  <c r="AI24" i="5"/>
  <c r="AE56" i="5"/>
  <c r="AM56" i="5"/>
  <c r="AI35" i="5"/>
  <c r="AA35" i="5"/>
  <c r="AH45" i="5"/>
  <c r="K45" i="5"/>
  <c r="AI19" i="5"/>
  <c r="AA19" i="5"/>
  <c r="AO43" i="5"/>
  <c r="AG43" i="5"/>
  <c r="AA43" i="5"/>
  <c r="AI43" i="5"/>
  <c r="AM42" i="5"/>
  <c r="AE42" i="5"/>
  <c r="AC32" i="5"/>
  <c r="AK32" i="5"/>
  <c r="AI32" i="5"/>
  <c r="AA32" i="5"/>
  <c r="AH48" i="5"/>
  <c r="K48" i="5"/>
  <c r="AO41" i="5"/>
  <c r="AG41" i="5"/>
  <c r="AK41" i="5"/>
  <c r="AC41" i="5"/>
  <c r="AG33" i="5"/>
  <c r="AO33" i="5"/>
  <c r="AI33" i="5"/>
  <c r="AA33" i="5"/>
  <c r="AE31" i="5"/>
  <c r="AM31" i="5"/>
  <c r="AI31" i="5"/>
  <c r="AA31" i="5"/>
  <c r="AO21" i="5"/>
  <c r="AG21" i="5"/>
  <c r="K21" i="5"/>
  <c r="AH21" i="5"/>
  <c r="AG52" i="5"/>
  <c r="AO52" i="5"/>
  <c r="AM52" i="5"/>
  <c r="AE52" i="5"/>
  <c r="AM26" i="5"/>
  <c r="AE26" i="5"/>
  <c r="AI25" i="5"/>
  <c r="AA25" i="5"/>
  <c r="BH5" i="5"/>
  <c r="BH10" i="5" s="1"/>
  <c r="BH11" i="5" s="1"/>
  <c r="E61" i="5"/>
  <c r="E2" i="5"/>
  <c r="F2" i="5" s="1"/>
  <c r="AC34" i="5"/>
  <c r="AK34" i="5"/>
  <c r="AM34" i="5"/>
  <c r="AE34" i="5"/>
  <c r="AM23" i="5"/>
  <c r="AE23" i="5"/>
  <c r="AK23" i="5"/>
  <c r="AC23" i="5"/>
  <c r="AG46" i="5"/>
  <c r="AO46" i="5"/>
  <c r="AE37" i="5"/>
  <c r="AM37" i="5"/>
  <c r="AK47" i="5"/>
  <c r="AC47" i="5"/>
  <c r="AH49" i="5"/>
  <c r="K49" i="5"/>
  <c r="AG49" i="5"/>
  <c r="AO49" i="5"/>
  <c r="AM55" i="5"/>
  <c r="AE55" i="5"/>
  <c r="AH20" i="5"/>
  <c r="K20" i="5"/>
  <c r="AO20" i="5"/>
  <c r="AG20" i="5"/>
  <c r="AC56" i="5"/>
  <c r="AK56" i="5"/>
  <c r="AC29" i="5"/>
  <c r="AK29" i="5"/>
  <c r="AG58" i="5"/>
  <c r="AO58" i="5"/>
  <c r="AE50" i="5"/>
  <c r="AM50" i="5"/>
  <c r="K12" i="5"/>
  <c r="AH12" i="5"/>
  <c r="AG15" i="5"/>
  <c r="AO15" i="5"/>
  <c r="AC28" i="5"/>
  <c r="AK28" i="5"/>
  <c r="AG28" i="5"/>
  <c r="AO28" i="5"/>
  <c r="AA40" i="5"/>
  <c r="AI40" i="5"/>
  <c r="AH38" i="5"/>
  <c r="K38" i="5"/>
  <c r="AC36" i="5"/>
  <c r="AK36" i="5"/>
  <c r="AH36" i="5"/>
  <c r="K36" i="5"/>
  <c r="AK39" i="5"/>
  <c r="AC39" i="5"/>
  <c r="AE43" i="5"/>
  <c r="AM43" i="5"/>
  <c r="AH42" i="5"/>
  <c r="K42" i="5"/>
  <c r="AM41" i="5"/>
  <c r="AE41" i="5"/>
  <c r="AG31" i="5"/>
  <c r="AO31" i="5"/>
  <c r="AC26" i="5"/>
  <c r="AK26" i="5"/>
  <c r="AH25" i="5"/>
  <c r="K25" i="5"/>
  <c r="AG11" i="5"/>
  <c r="AO11" i="5"/>
  <c r="Y61" i="5"/>
  <c r="AM11" i="5"/>
  <c r="W61" i="5"/>
  <c r="AE11" i="5"/>
  <c r="AA46" i="5"/>
  <c r="AI46" i="5"/>
  <c r="AK46" i="5"/>
  <c r="AC46" i="5"/>
  <c r="AO47" i="5"/>
  <c r="AG47" i="5"/>
  <c r="AK49" i="5"/>
  <c r="AC49" i="5"/>
  <c r="K22" i="5"/>
  <c r="AH22" i="5"/>
  <c r="AO55" i="5"/>
  <c r="AG55" i="5"/>
  <c r="AM20" i="5"/>
  <c r="AE20" i="5"/>
  <c r="K24" i="5"/>
  <c r="AH24" i="5"/>
  <c r="AC30" i="5"/>
  <c r="AK30" i="5"/>
  <c r="AE29" i="5"/>
  <c r="AM29" i="5"/>
  <c r="AK57" i="5"/>
  <c r="AC57" i="5"/>
  <c r="AA50" i="5"/>
  <c r="AI50" i="5"/>
  <c r="AC12" i="5"/>
  <c r="AK12" i="5"/>
  <c r="AE28" i="5"/>
  <c r="AM28" i="5"/>
  <c r="AA38" i="5"/>
  <c r="AI38" i="5"/>
  <c r="AA36" i="5"/>
  <c r="AI36" i="5"/>
  <c r="AG19" i="5"/>
  <c r="AO19" i="5"/>
  <c r="AG39" i="5"/>
  <c r="AO39" i="5"/>
  <c r="AH43" i="5"/>
  <c r="K43" i="5"/>
  <c r="AG32" i="5"/>
  <c r="AO32" i="5"/>
  <c r="AE48" i="5"/>
  <c r="AM48" i="5"/>
  <c r="AC33" i="5"/>
  <c r="AK33" i="5"/>
  <c r="AM33" i="5"/>
  <c r="AE33" i="5"/>
  <c r="K37" i="5"/>
  <c r="AK21" i="5"/>
  <c r="AC21" i="5"/>
  <c r="AH52" i="5"/>
  <c r="K52" i="5"/>
  <c r="AK52" i="5"/>
  <c r="AC52" i="5"/>
  <c r="AO25" i="5"/>
  <c r="AG25" i="5"/>
  <c r="AI11" i="5"/>
  <c r="AA11" i="5"/>
  <c r="S61" i="5"/>
  <c r="K34" i="5"/>
  <c r="AH34" i="5"/>
  <c r="AH23" i="5"/>
  <c r="K23" i="5"/>
  <c r="AO37" i="5"/>
  <c r="AG37" i="5"/>
  <c r="AH47" i="5"/>
  <c r="K47" i="5"/>
  <c r="AI47" i="5"/>
  <c r="AA47" i="5"/>
  <c r="AM49" i="5"/>
  <c r="AE49" i="5"/>
  <c r="AI22" i="5"/>
  <c r="AA22" i="5"/>
  <c r="AG44" i="5"/>
  <c r="AO44" i="5"/>
  <c r="AG12" i="5"/>
  <c r="AO12" i="5"/>
  <c r="AM59" i="5"/>
  <c r="AE59" i="5"/>
  <c r="AA56" i="5"/>
  <c r="AI56" i="5"/>
  <c r="AH35" i="5"/>
  <c r="K35" i="5"/>
  <c r="AC35" i="5"/>
  <c r="AK35" i="5"/>
  <c r="AM35" i="5"/>
  <c r="AE35" i="5"/>
  <c r="AM36" i="5"/>
  <c r="AE36" i="5"/>
  <c r="AE45" i="5"/>
  <c r="AM45" i="5"/>
  <c r="AO59" i="5"/>
  <c r="AG59" i="5"/>
  <c r="AK19" i="5"/>
  <c r="AC19" i="5"/>
  <c r="K39" i="5"/>
  <c r="AH39" i="5"/>
  <c r="AK43" i="5"/>
  <c r="AC43" i="5"/>
  <c r="AM32" i="5"/>
  <c r="AE32" i="5"/>
  <c r="AH32" i="5"/>
  <c r="K32" i="5"/>
  <c r="AK48" i="5"/>
  <c r="AC48" i="5"/>
  <c r="K41" i="5"/>
  <c r="AH41" i="5"/>
  <c r="AI41" i="5"/>
  <c r="AA41" i="5"/>
  <c r="AH33" i="5"/>
  <c r="K33" i="5"/>
  <c r="AH31" i="5"/>
  <c r="K31" i="5"/>
  <c r="AK31" i="5"/>
  <c r="AC31" i="5"/>
  <c r="AE21" i="5"/>
  <c r="AM21" i="5"/>
  <c r="AA21" i="5"/>
  <c r="AI21" i="5"/>
  <c r="AA52" i="5"/>
  <c r="AI52" i="5"/>
  <c r="AO26" i="5"/>
  <c r="AG26" i="5"/>
  <c r="K26" i="5"/>
  <c r="AH26" i="5"/>
  <c r="AE25" i="5"/>
  <c r="AM25" i="5"/>
  <c r="AB11" i="5"/>
  <c r="AB61" i="5" s="1"/>
  <c r="T61" i="5"/>
  <c r="AH11" i="5"/>
  <c r="K11" i="5"/>
  <c r="R61" i="5"/>
  <c r="X61" i="5"/>
  <c r="AF11" i="5"/>
  <c r="AE12" i="5"/>
  <c r="AM12" i="5"/>
  <c r="AM24" i="5"/>
  <c r="AE24" i="5"/>
  <c r="AI48" i="5"/>
  <c r="AA48" i="5"/>
  <c r="AI34" i="5"/>
  <c r="AA34" i="5"/>
  <c r="AO34" i="5"/>
  <c r="AG34" i="5"/>
  <c r="AA23" i="5"/>
  <c r="AI23" i="5"/>
  <c r="AE46" i="5"/>
  <c r="AM46" i="5"/>
  <c r="AK22" i="5"/>
  <c r="AC22" i="5"/>
  <c r="AC55" i="5"/>
  <c r="AK55" i="5"/>
  <c r="K55" i="5"/>
  <c r="AH55" i="5"/>
  <c r="AC44" i="5"/>
  <c r="AK44" i="5"/>
  <c r="AE44" i="5"/>
  <c r="AM44" i="5"/>
  <c r="AA44" i="5"/>
  <c r="AI44" i="5"/>
  <c r="AG56" i="5"/>
  <c r="AO56" i="5"/>
  <c r="AO30" i="5"/>
  <c r="AG30" i="5"/>
  <c r="AG29" i="5"/>
  <c r="AO29" i="5"/>
  <c r="AA58" i="5"/>
  <c r="AI58" i="5"/>
  <c r="AC58" i="5"/>
  <c r="AK58" i="5"/>
  <c r="AE58" i="5"/>
  <c r="AM58" i="5"/>
  <c r="AO57" i="5"/>
  <c r="AG57" i="5"/>
  <c r="K59" i="5"/>
  <c r="AA15" i="5"/>
  <c r="AI15" i="5"/>
  <c r="AM15" i="5"/>
  <c r="AE15" i="5"/>
  <c r="AK15" i="5"/>
  <c r="AC15" i="5"/>
  <c r="AI28" i="5"/>
  <c r="AA28" i="5"/>
  <c r="AM40" i="5"/>
  <c r="AE40" i="5"/>
  <c r="AO40" i="5"/>
  <c r="AG40" i="5"/>
  <c r="AM38" i="5"/>
  <c r="AE38" i="5"/>
  <c r="D3" i="2" l="1"/>
  <c r="AJ40" i="6"/>
  <c r="AL40" i="6" s="1"/>
  <c r="AJ52" i="6"/>
  <c r="AL52" i="6" s="1"/>
  <c r="AJ11" i="6"/>
  <c r="AL11" i="6" s="1"/>
  <c r="AJ26" i="6"/>
  <c r="AL26" i="6" s="1"/>
  <c r="AJ20" i="6"/>
  <c r="AL20" i="6" s="1"/>
  <c r="AJ46" i="6"/>
  <c r="AL46" i="6" s="1"/>
  <c r="AJ39" i="6"/>
  <c r="AL39" i="6" s="1"/>
  <c r="AJ25" i="6"/>
  <c r="AL25" i="6" s="1"/>
  <c r="AJ15" i="6"/>
  <c r="AL15" i="6" s="1"/>
  <c r="AJ19" i="6"/>
  <c r="AL19" i="6" s="1"/>
  <c r="AJ34" i="6"/>
  <c r="AL34" i="6" s="1"/>
  <c r="AJ5" i="6"/>
  <c r="AL5" i="6" s="1"/>
  <c r="AJ23" i="6"/>
  <c r="AL23" i="6" s="1"/>
  <c r="AJ29" i="6"/>
  <c r="AL29" i="6" s="1"/>
  <c r="AJ35" i="6"/>
  <c r="AL35" i="6" s="1"/>
  <c r="AJ32" i="6"/>
  <c r="AL32" i="6" s="1"/>
  <c r="AJ41" i="6"/>
  <c r="AL41" i="6" s="1"/>
  <c r="AJ30" i="6"/>
  <c r="AL30" i="6" s="1"/>
  <c r="AJ42" i="6"/>
  <c r="AL42" i="6" s="1"/>
  <c r="AJ31" i="6"/>
  <c r="AL31" i="6" s="1"/>
  <c r="AJ51" i="6"/>
  <c r="AL51" i="6" s="1"/>
  <c r="AJ50" i="6"/>
  <c r="AL50" i="6" s="1"/>
  <c r="AJ28" i="6"/>
  <c r="AL28" i="6" s="1"/>
  <c r="AJ49" i="6"/>
  <c r="AL49" i="6" s="1"/>
  <c r="AJ43" i="6"/>
  <c r="AL43" i="6" s="1"/>
  <c r="AJ45" i="6"/>
  <c r="AL45" i="6" s="1"/>
  <c r="AJ37" i="6"/>
  <c r="AL37" i="6" s="1"/>
  <c r="AJ13" i="6"/>
  <c r="AL13" i="6" s="1"/>
  <c r="AJ17" i="6"/>
  <c r="AL17" i="6" s="1"/>
  <c r="AJ7" i="6"/>
  <c r="AL7" i="6" s="1"/>
  <c r="AJ14" i="6"/>
  <c r="AL14" i="6" s="1"/>
  <c r="AJ6" i="6"/>
  <c r="AL6" i="6" s="1"/>
  <c r="AJ9" i="6"/>
  <c r="AL9" i="6" s="1"/>
  <c r="AJ38" i="6"/>
  <c r="AL38" i="6" s="1"/>
  <c r="AJ21" i="6"/>
  <c r="AL21" i="6" s="1"/>
  <c r="AJ33" i="6"/>
  <c r="AL33" i="6" s="1"/>
  <c r="AJ4" i="6"/>
  <c r="AJ16" i="6"/>
  <c r="AL16" i="6" s="1"/>
  <c r="AH57" i="6"/>
  <c r="AJ27" i="6"/>
  <c r="AL27" i="6" s="1"/>
  <c r="AJ47" i="6"/>
  <c r="AL47" i="6" s="1"/>
  <c r="AJ53" i="6"/>
  <c r="AL53" i="6" s="1"/>
  <c r="AJ48" i="6"/>
  <c r="AL48" i="6" s="1"/>
  <c r="AJ22" i="6"/>
  <c r="AL22" i="6" s="1"/>
  <c r="AJ36" i="6"/>
  <c r="AL36" i="6" s="1"/>
  <c r="AJ24" i="6"/>
  <c r="AL24" i="6" s="1"/>
  <c r="AJ12" i="6"/>
  <c r="AL12" i="6" s="1"/>
  <c r="AJ10" i="6"/>
  <c r="AL10" i="6" s="1"/>
  <c r="AJ44" i="6"/>
  <c r="AL44" i="6" s="1"/>
  <c r="AJ8" i="6"/>
  <c r="AL8" i="6" s="1"/>
  <c r="AJ18" i="6"/>
  <c r="AL18" i="6" s="1"/>
  <c r="I22" i="2"/>
  <c r="B6" i="2" s="1"/>
  <c r="B5" i="2"/>
  <c r="AI21" i="6"/>
  <c r="AK21" i="6" s="1"/>
  <c r="AI43" i="6"/>
  <c r="AK43" i="6" s="1"/>
  <c r="AI35" i="6"/>
  <c r="AK35" i="6" s="1"/>
  <c r="AI44" i="6"/>
  <c r="AK44" i="6" s="1"/>
  <c r="AI45" i="6"/>
  <c r="AK45" i="6" s="1"/>
  <c r="AI27" i="6"/>
  <c r="AK27" i="6" s="1"/>
  <c r="AI8" i="6"/>
  <c r="AK8" i="6" s="1"/>
  <c r="AI40" i="6"/>
  <c r="AK40" i="6" s="1"/>
  <c r="AI38" i="6"/>
  <c r="AK38" i="6" s="1"/>
  <c r="AI22" i="6"/>
  <c r="AK22" i="6" s="1"/>
  <c r="AI53" i="6"/>
  <c r="AK53" i="6" s="1"/>
  <c r="AI9" i="6"/>
  <c r="AK9" i="6" s="1"/>
  <c r="AI42" i="6"/>
  <c r="AK42" i="6" s="1"/>
  <c r="AI52" i="6"/>
  <c r="AK52" i="6" s="1"/>
  <c r="AG57" i="6"/>
  <c r="AG58" i="6" s="1"/>
  <c r="AI13" i="6"/>
  <c r="AK13" i="6" s="1"/>
  <c r="AI48" i="6"/>
  <c r="AK48" i="6" s="1"/>
  <c r="AI15" i="6"/>
  <c r="AK15" i="6" s="1"/>
  <c r="AI30" i="6"/>
  <c r="AK30" i="6" s="1"/>
  <c r="AI49" i="6"/>
  <c r="AK49" i="6" s="1"/>
  <c r="AI51" i="6"/>
  <c r="AK51" i="6" s="1"/>
  <c r="AI20" i="6"/>
  <c r="AK20" i="6" s="1"/>
  <c r="AI19" i="6"/>
  <c r="AK19" i="6" s="1"/>
  <c r="AI36" i="6"/>
  <c r="AK36" i="6" s="1"/>
  <c r="AI18" i="6"/>
  <c r="AK18" i="6" s="1"/>
  <c r="AI11" i="6"/>
  <c r="AK11" i="6" s="1"/>
  <c r="AI6" i="6"/>
  <c r="AK6" i="6" s="1"/>
  <c r="AI23" i="6"/>
  <c r="AK23" i="6" s="1"/>
  <c r="AI16" i="6"/>
  <c r="AK16" i="6" s="1"/>
  <c r="AI31" i="6"/>
  <c r="AK31" i="6" s="1"/>
  <c r="AI34" i="6"/>
  <c r="AK34" i="6" s="1"/>
  <c r="AI33" i="6"/>
  <c r="AK33" i="6" s="1"/>
  <c r="AI37" i="6"/>
  <c r="AK37" i="6" s="1"/>
  <c r="AI28" i="6"/>
  <c r="AK28" i="6" s="1"/>
  <c r="AI47" i="6"/>
  <c r="AK47" i="6" s="1"/>
  <c r="AI25" i="6"/>
  <c r="AK25" i="6" s="1"/>
  <c r="AI26" i="6"/>
  <c r="AK26" i="6" s="1"/>
  <c r="AI14" i="6"/>
  <c r="AK14" i="6" s="1"/>
  <c r="AI24" i="6"/>
  <c r="AK24" i="6" s="1"/>
  <c r="AI29" i="6"/>
  <c r="AK29" i="6" s="1"/>
  <c r="AI5" i="6"/>
  <c r="AK5" i="6" s="1"/>
  <c r="AI50" i="6"/>
  <c r="AK50" i="6" s="1"/>
  <c r="AI7" i="6"/>
  <c r="AK7" i="6" s="1"/>
  <c r="AI46" i="6"/>
  <c r="AK46" i="6" s="1"/>
  <c r="AI32" i="6"/>
  <c r="AK32" i="6" s="1"/>
  <c r="AI39" i="6"/>
  <c r="AK39" i="6" s="1"/>
  <c r="AI10" i="6"/>
  <c r="AK10" i="6" s="1"/>
  <c r="AI12" i="6"/>
  <c r="AK12" i="6" s="1"/>
  <c r="AI41" i="6"/>
  <c r="AK41" i="6" s="1"/>
  <c r="AI4" i="6"/>
  <c r="AI17" i="6"/>
  <c r="AK17" i="6" s="1"/>
  <c r="C4" i="2"/>
  <c r="J21" i="2"/>
  <c r="AW9" i="5"/>
  <c r="AW62" i="5" s="1"/>
  <c r="AJ37" i="4"/>
  <c r="AL37" i="4" s="1"/>
  <c r="AJ4" i="4"/>
  <c r="AJ33" i="4"/>
  <c r="AL33" i="4" s="1"/>
  <c r="AJ44" i="4"/>
  <c r="AL44" i="4" s="1"/>
  <c r="AJ27" i="4"/>
  <c r="AL27" i="4" s="1"/>
  <c r="AJ21" i="4"/>
  <c r="AL21" i="4" s="1"/>
  <c r="AJ48" i="4"/>
  <c r="AL48" i="4" s="1"/>
  <c r="AJ26" i="4"/>
  <c r="AL26" i="4" s="1"/>
  <c r="AJ7" i="4"/>
  <c r="AL7" i="4" s="1"/>
  <c r="AJ14" i="4"/>
  <c r="AL14" i="4" s="1"/>
  <c r="AJ18" i="4"/>
  <c r="AL18" i="4" s="1"/>
  <c r="AJ30" i="4"/>
  <c r="AL30" i="4" s="1"/>
  <c r="AJ43" i="4"/>
  <c r="AL43" i="4" s="1"/>
  <c r="AJ9" i="4"/>
  <c r="AL9" i="4" s="1"/>
  <c r="AJ6" i="4"/>
  <c r="AL6" i="4" s="1"/>
  <c r="AJ29" i="4"/>
  <c r="AL29" i="4" s="1"/>
  <c r="AJ36" i="4"/>
  <c r="AL36" i="4" s="1"/>
  <c r="AJ35" i="4"/>
  <c r="AL35" i="4" s="1"/>
  <c r="AJ46" i="4"/>
  <c r="AL46" i="4" s="1"/>
  <c r="AJ50" i="4"/>
  <c r="AL50" i="4" s="1"/>
  <c r="AJ32" i="4"/>
  <c r="AL32" i="4" s="1"/>
  <c r="AJ10" i="4"/>
  <c r="AL10" i="4" s="1"/>
  <c r="AH57" i="4"/>
  <c r="AJ19" i="4"/>
  <c r="AL19" i="4" s="1"/>
  <c r="AJ34" i="4"/>
  <c r="AL34" i="4" s="1"/>
  <c r="AJ24" i="4"/>
  <c r="AL24" i="4" s="1"/>
  <c r="AJ47" i="4"/>
  <c r="AL47" i="4" s="1"/>
  <c r="AJ41" i="4"/>
  <c r="AL41" i="4" s="1"/>
  <c r="AJ52" i="4"/>
  <c r="AL52" i="4" s="1"/>
  <c r="AJ39" i="4"/>
  <c r="AL39" i="4" s="1"/>
  <c r="AJ49" i="4"/>
  <c r="AL49" i="4" s="1"/>
  <c r="AJ13" i="4"/>
  <c r="AL13" i="4" s="1"/>
  <c r="AJ23" i="4"/>
  <c r="AL23" i="4" s="1"/>
  <c r="AJ38" i="4"/>
  <c r="AL38" i="4" s="1"/>
  <c r="AJ22" i="4"/>
  <c r="AL22" i="4" s="1"/>
  <c r="AJ15" i="4"/>
  <c r="AL15" i="4" s="1"/>
  <c r="AJ42" i="4"/>
  <c r="AL42" i="4" s="1"/>
  <c r="AJ45" i="4"/>
  <c r="AL45" i="4" s="1"/>
  <c r="AJ40" i="4"/>
  <c r="AL40" i="4" s="1"/>
  <c r="AJ16" i="4"/>
  <c r="AL16" i="4" s="1"/>
  <c r="AJ11" i="4"/>
  <c r="AL11" i="4" s="1"/>
  <c r="AJ20" i="4"/>
  <c r="AL20" i="4" s="1"/>
  <c r="AJ31" i="4"/>
  <c r="AL31" i="4" s="1"/>
  <c r="AJ51" i="4"/>
  <c r="AL51" i="4" s="1"/>
  <c r="AJ25" i="4"/>
  <c r="AL25" i="4" s="1"/>
  <c r="AJ53" i="4"/>
  <c r="AL53" i="4" s="1"/>
  <c r="AJ12" i="4"/>
  <c r="AL12" i="4" s="1"/>
  <c r="AJ17" i="4"/>
  <c r="AL17" i="4" s="1"/>
  <c r="AJ28" i="4"/>
  <c r="AL28" i="4" s="1"/>
  <c r="AJ8" i="4"/>
  <c r="AL8" i="4" s="1"/>
  <c r="AJ5" i="4"/>
  <c r="AL5" i="4" s="1"/>
  <c r="AV8" i="5"/>
  <c r="AI51" i="4"/>
  <c r="AK51" i="4" s="1"/>
  <c r="AI39" i="4"/>
  <c r="AK39" i="4" s="1"/>
  <c r="AI45" i="4"/>
  <c r="AK45" i="4" s="1"/>
  <c r="AI49" i="4"/>
  <c r="AK49" i="4" s="1"/>
  <c r="AI43" i="4"/>
  <c r="AK43" i="4" s="1"/>
  <c r="AI10" i="4"/>
  <c r="AK10" i="4" s="1"/>
  <c r="AI53" i="4"/>
  <c r="AK53" i="4" s="1"/>
  <c r="AI44" i="4"/>
  <c r="AK44" i="4" s="1"/>
  <c r="AI11" i="4"/>
  <c r="AK11" i="4" s="1"/>
  <c r="AI35" i="4"/>
  <c r="AK35" i="4" s="1"/>
  <c r="AI52" i="4"/>
  <c r="AK52" i="4" s="1"/>
  <c r="AI20" i="4"/>
  <c r="AK20" i="4" s="1"/>
  <c r="AI34" i="4"/>
  <c r="AK34" i="4" s="1"/>
  <c r="AI37" i="4"/>
  <c r="AK37" i="4" s="1"/>
  <c r="AI21" i="4"/>
  <c r="AK21" i="4" s="1"/>
  <c r="AI40" i="4"/>
  <c r="AK40" i="4" s="1"/>
  <c r="AI5" i="4"/>
  <c r="AK5" i="4" s="1"/>
  <c r="AI29" i="4"/>
  <c r="AK29" i="4" s="1"/>
  <c r="AI4" i="4"/>
  <c r="AI38" i="4"/>
  <c r="AK38" i="4" s="1"/>
  <c r="AI15" i="4"/>
  <c r="AK15" i="4" s="1"/>
  <c r="AI23" i="4"/>
  <c r="AK23" i="4" s="1"/>
  <c r="AI30" i="4"/>
  <c r="AK30" i="4" s="1"/>
  <c r="AI8" i="4"/>
  <c r="AK8" i="4" s="1"/>
  <c r="AI50" i="4"/>
  <c r="AK50" i="4" s="1"/>
  <c r="AI22" i="4"/>
  <c r="AK22" i="4" s="1"/>
  <c r="AI46" i="4"/>
  <c r="AK46" i="4" s="1"/>
  <c r="AI25" i="4"/>
  <c r="AK25" i="4" s="1"/>
  <c r="AI19" i="4"/>
  <c r="AK19" i="4" s="1"/>
  <c r="AG57" i="4"/>
  <c r="AG58" i="4" s="1"/>
  <c r="AI27" i="4"/>
  <c r="AK27" i="4" s="1"/>
  <c r="AI33" i="4"/>
  <c r="AK33" i="4" s="1"/>
  <c r="AI24" i="4"/>
  <c r="AK24" i="4" s="1"/>
  <c r="AI17" i="4"/>
  <c r="AK17" i="4" s="1"/>
  <c r="AI6" i="4"/>
  <c r="AK6" i="4" s="1"/>
  <c r="AI36" i="4"/>
  <c r="AK36" i="4" s="1"/>
  <c r="AI12" i="4"/>
  <c r="AK12" i="4" s="1"/>
  <c r="AI41" i="4"/>
  <c r="AK41" i="4" s="1"/>
  <c r="AI13" i="4"/>
  <c r="AK13" i="4" s="1"/>
  <c r="AI7" i="4"/>
  <c r="AK7" i="4" s="1"/>
  <c r="AI16" i="4"/>
  <c r="AK16" i="4" s="1"/>
  <c r="AI26" i="4"/>
  <c r="AK26" i="4" s="1"/>
  <c r="AI48" i="4"/>
  <c r="AK48" i="4" s="1"/>
  <c r="AI18" i="4"/>
  <c r="AK18" i="4" s="1"/>
  <c r="AI9" i="4"/>
  <c r="AK9" i="4" s="1"/>
  <c r="AI14" i="4"/>
  <c r="AK14" i="4" s="1"/>
  <c r="AI47" i="4"/>
  <c r="AK47" i="4" s="1"/>
  <c r="AI32" i="4"/>
  <c r="AK32" i="4" s="1"/>
  <c r="AI42" i="4"/>
  <c r="AK42" i="4" s="1"/>
  <c r="AI28" i="4"/>
  <c r="AK28" i="4" s="1"/>
  <c r="AI31" i="4"/>
  <c r="AK31" i="4" s="1"/>
  <c r="D6" i="2"/>
  <c r="AP59" i="5"/>
  <c r="AP61" i="5" s="1"/>
  <c r="AF61" i="5"/>
  <c r="AQ59" i="5"/>
  <c r="AQ61" i="5" s="1"/>
  <c r="K61" i="5"/>
  <c r="AE61" i="5"/>
  <c r="AA61" i="5"/>
  <c r="AI61" i="5"/>
  <c r="AM61" i="5"/>
  <c r="AC61" i="5"/>
  <c r="AH61" i="5"/>
  <c r="AO61" i="5"/>
  <c r="AG61" i="5"/>
  <c r="AK61" i="5"/>
  <c r="AY6" i="5" l="1"/>
  <c r="AY7" i="5"/>
  <c r="AY8" i="5"/>
  <c r="E3" i="2"/>
  <c r="AV9" i="5"/>
  <c r="D4" i="2"/>
  <c r="D9" i="2" s="1"/>
  <c r="D5" i="2"/>
  <c r="AJ55" i="4"/>
  <c r="AL4" i="4"/>
  <c r="AI55" i="6"/>
  <c r="AK4" i="6"/>
  <c r="AI55" i="4"/>
  <c r="AK4" i="4"/>
  <c r="AJ55" i="6"/>
  <c r="AL4" i="6"/>
  <c r="AY9" i="5"/>
  <c r="AY62" i="5" s="1"/>
  <c r="G3" i="2"/>
  <c r="J22" i="2"/>
  <c r="C6" i="2" s="1"/>
  <c r="C5" i="2"/>
  <c r="AV62" i="5"/>
  <c r="AR44" i="5"/>
  <c r="AT44" i="5" s="1"/>
  <c r="AR14" i="5"/>
  <c r="AT14" i="5" s="1"/>
  <c r="AR43" i="5"/>
  <c r="AT43" i="5" s="1"/>
  <c r="AR17" i="5"/>
  <c r="AT17" i="5" s="1"/>
  <c r="AR26" i="5"/>
  <c r="AT26" i="5" s="1"/>
  <c r="AR31" i="5"/>
  <c r="AT31" i="5" s="1"/>
  <c r="AR36" i="5"/>
  <c r="AT36" i="5" s="1"/>
  <c r="AR55" i="5"/>
  <c r="AT55" i="5" s="1"/>
  <c r="AR42" i="5"/>
  <c r="AT42" i="5" s="1"/>
  <c r="AR50" i="5"/>
  <c r="AT50" i="5" s="1"/>
  <c r="AR49" i="5"/>
  <c r="AT49" i="5" s="1"/>
  <c r="AR18" i="5"/>
  <c r="AT18" i="5" s="1"/>
  <c r="AR30" i="5"/>
  <c r="AT30" i="5" s="1"/>
  <c r="AR54" i="5"/>
  <c r="AT54" i="5" s="1"/>
  <c r="AR23" i="5"/>
  <c r="AT23" i="5" s="1"/>
  <c r="AR38" i="5"/>
  <c r="AT38" i="5" s="1"/>
  <c r="AR56" i="5"/>
  <c r="AT56" i="5" s="1"/>
  <c r="AR48" i="5"/>
  <c r="AT48" i="5" s="1"/>
  <c r="AR20" i="5"/>
  <c r="AT20" i="5" s="1"/>
  <c r="AR39" i="5"/>
  <c r="AT39" i="5" s="1"/>
  <c r="AR12" i="5"/>
  <c r="AT12" i="5" s="1"/>
  <c r="AP63" i="5"/>
  <c r="AR51" i="5"/>
  <c r="AT51" i="5" s="1"/>
  <c r="AR47" i="5"/>
  <c r="AT47" i="5" s="1"/>
  <c r="AR11" i="5"/>
  <c r="AT11" i="5" s="1"/>
  <c r="AR13" i="5"/>
  <c r="AT13" i="5" s="1"/>
  <c r="AR21" i="5"/>
  <c r="AT21" i="5" s="1"/>
  <c r="AR24" i="5"/>
  <c r="AT24" i="5" s="1"/>
  <c r="AR59" i="5"/>
  <c r="AT59" i="5" s="1"/>
  <c r="AR27" i="5"/>
  <c r="AT27" i="5" s="1"/>
  <c r="AR45" i="5"/>
  <c r="AT45" i="5" s="1"/>
  <c r="AR33" i="5"/>
  <c r="AT33" i="5" s="1"/>
  <c r="AR35" i="5"/>
  <c r="AT35" i="5" s="1"/>
  <c r="AR52" i="5"/>
  <c r="AT52" i="5" s="1"/>
  <c r="AR34" i="5"/>
  <c r="AT34" i="5" s="1"/>
  <c r="AR37" i="5"/>
  <c r="AT37" i="5" s="1"/>
  <c r="AR57" i="5"/>
  <c r="AT57" i="5" s="1"/>
  <c r="AR28" i="5"/>
  <c r="AT28" i="5" s="1"/>
  <c r="AR58" i="5"/>
  <c r="AT58" i="5" s="1"/>
  <c r="AR10" i="5"/>
  <c r="AR40" i="5"/>
  <c r="AT40" i="5" s="1"/>
  <c r="AR41" i="5"/>
  <c r="AT41" i="5" s="1"/>
  <c r="AR15" i="5"/>
  <c r="AT15" i="5" s="1"/>
  <c r="AR32" i="5"/>
  <c r="AT32" i="5" s="1"/>
  <c r="AR46" i="5"/>
  <c r="AT46" i="5" s="1"/>
  <c r="AR22" i="5"/>
  <c r="AT22" i="5" s="1"/>
  <c r="AR53" i="5"/>
  <c r="AT53" i="5" s="1"/>
  <c r="AR16" i="5"/>
  <c r="AT16" i="5" s="1"/>
  <c r="AR29" i="5"/>
  <c r="AT29" i="5" s="1"/>
  <c r="AR25" i="5"/>
  <c r="AT25" i="5" s="1"/>
  <c r="AR19" i="5"/>
  <c r="AT19" i="5" s="1"/>
  <c r="AQ63" i="5"/>
  <c r="AS12" i="5"/>
  <c r="AU12" i="5" s="1"/>
  <c r="AS11" i="5"/>
  <c r="AU11" i="5" s="1"/>
  <c r="AS25" i="5"/>
  <c r="AU25" i="5" s="1"/>
  <c r="AS20" i="5"/>
  <c r="AU20" i="5" s="1"/>
  <c r="AS56" i="5"/>
  <c r="AU56" i="5" s="1"/>
  <c r="AS13" i="5"/>
  <c r="AU13" i="5" s="1"/>
  <c r="AS38" i="5"/>
  <c r="AU38" i="5" s="1"/>
  <c r="AS34" i="5"/>
  <c r="AU34" i="5" s="1"/>
  <c r="AS30" i="5"/>
  <c r="AU30" i="5" s="1"/>
  <c r="AS47" i="5"/>
  <c r="AU47" i="5" s="1"/>
  <c r="AS50" i="5"/>
  <c r="AU50" i="5" s="1"/>
  <c r="AS36" i="5"/>
  <c r="AU36" i="5" s="1"/>
  <c r="AS46" i="5"/>
  <c r="AU46" i="5" s="1"/>
  <c r="AS27" i="5"/>
  <c r="AU27" i="5" s="1"/>
  <c r="AS51" i="5"/>
  <c r="AU51" i="5" s="1"/>
  <c r="AS43" i="5"/>
  <c r="AU43" i="5" s="1"/>
  <c r="AS23" i="5"/>
  <c r="AU23" i="5" s="1"/>
  <c r="AS53" i="5"/>
  <c r="AU53" i="5" s="1"/>
  <c r="AS55" i="5"/>
  <c r="AU55" i="5" s="1"/>
  <c r="AS24" i="5"/>
  <c r="AU24" i="5" s="1"/>
  <c r="AS57" i="5"/>
  <c r="AU57" i="5" s="1"/>
  <c r="AS40" i="5"/>
  <c r="AU40" i="5" s="1"/>
  <c r="AS17" i="5"/>
  <c r="AU17" i="5" s="1"/>
  <c r="AS33" i="5"/>
  <c r="AU33" i="5" s="1"/>
  <c r="AS54" i="5"/>
  <c r="AU54" i="5" s="1"/>
  <c r="AS10" i="5"/>
  <c r="AS48" i="5"/>
  <c r="AU48" i="5" s="1"/>
  <c r="AS26" i="5"/>
  <c r="AU26" i="5" s="1"/>
  <c r="AS42" i="5"/>
  <c r="AU42" i="5" s="1"/>
  <c r="AS32" i="5"/>
  <c r="AU32" i="5" s="1"/>
  <c r="AS14" i="5"/>
  <c r="AU14" i="5" s="1"/>
  <c r="AS58" i="5"/>
  <c r="AU58" i="5" s="1"/>
  <c r="AS52" i="5"/>
  <c r="AU52" i="5" s="1"/>
  <c r="AS29" i="5"/>
  <c r="AU29" i="5" s="1"/>
  <c r="AS59" i="5"/>
  <c r="AU59" i="5" s="1"/>
  <c r="AS39" i="5"/>
  <c r="AU39" i="5" s="1"/>
  <c r="AS31" i="5"/>
  <c r="AU31" i="5" s="1"/>
  <c r="AS18" i="5"/>
  <c r="AU18" i="5" s="1"/>
  <c r="AS19" i="5"/>
  <c r="AU19" i="5" s="1"/>
  <c r="AS35" i="5"/>
  <c r="AU35" i="5" s="1"/>
  <c r="AS21" i="5"/>
  <c r="AU21" i="5" s="1"/>
  <c r="AS44" i="5"/>
  <c r="AU44" i="5" s="1"/>
  <c r="AS45" i="5"/>
  <c r="AU45" i="5" s="1"/>
  <c r="AS41" i="5"/>
  <c r="AU41" i="5" s="1"/>
  <c r="AS28" i="5"/>
  <c r="AU28" i="5" s="1"/>
  <c r="AS49" i="5"/>
  <c r="AU49" i="5" s="1"/>
  <c r="AS16" i="5"/>
  <c r="AU16" i="5" s="1"/>
  <c r="AS37" i="5"/>
  <c r="AU37" i="5" s="1"/>
  <c r="AS15" i="5"/>
  <c r="AU15" i="5" s="1"/>
  <c r="AS22" i="5"/>
  <c r="AU22" i="5" s="1"/>
  <c r="E4" i="2" l="1"/>
  <c r="F4" i="2" s="1"/>
  <c r="G5" i="2"/>
  <c r="E6" i="2"/>
  <c r="F6" i="2" s="1"/>
  <c r="E5" i="2"/>
  <c r="F5" i="2" s="1"/>
  <c r="G6" i="2"/>
  <c r="AL55" i="4"/>
  <c r="AN4" i="4"/>
  <c r="E9" i="2"/>
  <c r="F3" i="2"/>
  <c r="F9" i="2" s="1"/>
  <c r="F11" i="2" s="1"/>
  <c r="AX6" i="5"/>
  <c r="AX7" i="5"/>
  <c r="G4" i="2"/>
  <c r="G9" i="2" s="1"/>
  <c r="G11" i="2" s="1"/>
  <c r="AL55" i="6"/>
  <c r="AN4" i="6"/>
  <c r="AN5" i="6" s="1"/>
  <c r="AK55" i="4"/>
  <c r="AM4" i="4"/>
  <c r="AM5" i="4"/>
  <c r="AX9" i="5"/>
  <c r="AX62" i="5" s="1"/>
  <c r="AM4" i="6"/>
  <c r="AK55" i="6"/>
  <c r="AM5" i="6"/>
  <c r="AX8" i="5"/>
  <c r="AS61" i="5"/>
  <c r="AU10" i="5"/>
  <c r="AP64" i="5"/>
  <c r="G2" i="5" s="1"/>
  <c r="I2" i="5" s="1"/>
  <c r="J2" i="5" s="1"/>
  <c r="AR61" i="5"/>
  <c r="AT10" i="5"/>
  <c r="AN6" i="6" l="1"/>
  <c r="AM6" i="6"/>
  <c r="AN5" i="4"/>
  <c r="AM6" i="4"/>
  <c r="AV10" i="5"/>
  <c r="AV11" i="5" s="1"/>
  <c r="AT61" i="5"/>
  <c r="AU61" i="5"/>
  <c r="AW10" i="5"/>
  <c r="AW11" i="5" s="1"/>
  <c r="AN6" i="4" l="1"/>
  <c r="AN7" i="6"/>
  <c r="AM7" i="6"/>
  <c r="AM7" i="4"/>
  <c r="AV12" i="5"/>
  <c r="AW12" i="5"/>
  <c r="AM8" i="6" l="1"/>
  <c r="AM8" i="4"/>
  <c r="AN7" i="4"/>
  <c r="AN8" i="6"/>
  <c r="AW13" i="5"/>
  <c r="AV13" i="5"/>
  <c r="AN8" i="4" l="1"/>
  <c r="AM9" i="4"/>
  <c r="AM9" i="6"/>
  <c r="AN9" i="6"/>
  <c r="AW14" i="5"/>
  <c r="AV14" i="5"/>
  <c r="AM10" i="4" l="1"/>
  <c r="AN10" i="6"/>
  <c r="AM10" i="6"/>
  <c r="AN9" i="4"/>
  <c r="AW15" i="5"/>
  <c r="AV15" i="5"/>
  <c r="AM11" i="6" l="1"/>
  <c r="AN11" i="6"/>
  <c r="AM11" i="4"/>
  <c r="AN10" i="4"/>
  <c r="AW16" i="5"/>
  <c r="AV16" i="5"/>
  <c r="AN11" i="4" l="1"/>
  <c r="AM12" i="4"/>
  <c r="AN12" i="6"/>
  <c r="AM12" i="6"/>
  <c r="AV17" i="5"/>
  <c r="AW17" i="5"/>
  <c r="AN13" i="6" l="1"/>
  <c r="AM13" i="4"/>
  <c r="AN12" i="4"/>
  <c r="AM13" i="6"/>
  <c r="AW18" i="5"/>
  <c r="AV18" i="5"/>
  <c r="AN13" i="4" l="1"/>
  <c r="AM14" i="6"/>
  <c r="AN14" i="6"/>
  <c r="AM14" i="4"/>
  <c r="AV19" i="5"/>
  <c r="AW19" i="5"/>
  <c r="AM15" i="4" l="1"/>
  <c r="AN15" i="6"/>
  <c r="AN14" i="4"/>
  <c r="AM15" i="6"/>
  <c r="AV20" i="5"/>
  <c r="AW20" i="5"/>
  <c r="AM16" i="6" l="1"/>
  <c r="AN15" i="4"/>
  <c r="AN16" i="6"/>
  <c r="AM16" i="4"/>
  <c r="AW21" i="5"/>
  <c r="AV21" i="5"/>
  <c r="AN17" i="6" l="1"/>
  <c r="AM17" i="4"/>
  <c r="AN16" i="4"/>
  <c r="AM17" i="6"/>
  <c r="AV22" i="5"/>
  <c r="AW22" i="5"/>
  <c r="AM18" i="6" l="1"/>
  <c r="AM18" i="4"/>
  <c r="AN17" i="4"/>
  <c r="AN18" i="6"/>
  <c r="AV23" i="5"/>
  <c r="AW23" i="5"/>
  <c r="AN19" i="6" l="1"/>
  <c r="AN18" i="4"/>
  <c r="AM19" i="6"/>
  <c r="AM19" i="4"/>
  <c r="AW24" i="5"/>
  <c r="AV24" i="5"/>
  <c r="AM20" i="6" l="1"/>
  <c r="AM20" i="4"/>
  <c r="AN19" i="4"/>
  <c r="AN20" i="6"/>
  <c r="AW25" i="5"/>
  <c r="AV25" i="5"/>
  <c r="AN20" i="4" l="1"/>
  <c r="AM21" i="6"/>
  <c r="AN21" i="6"/>
  <c r="AM21" i="4"/>
  <c r="AW26" i="5"/>
  <c r="AV26" i="5"/>
  <c r="AN22" i="6" l="1"/>
  <c r="AN21" i="4"/>
  <c r="AM22" i="4"/>
  <c r="AM22" i="6"/>
  <c r="AW27" i="5"/>
  <c r="AV27" i="5"/>
  <c r="AN22" i="4" l="1"/>
  <c r="AM23" i="6"/>
  <c r="AM23" i="4"/>
  <c r="AN23" i="6"/>
  <c r="AV28" i="5"/>
  <c r="AW28" i="5"/>
  <c r="AN23" i="4" l="1"/>
  <c r="AN24" i="6"/>
  <c r="AM24" i="4"/>
  <c r="AM24" i="6"/>
  <c r="AW29" i="5"/>
  <c r="AV29" i="5"/>
  <c r="AM25" i="4" l="1"/>
  <c r="AN25" i="6"/>
  <c r="AM25" i="6"/>
  <c r="AN24" i="4"/>
  <c r="AV30" i="5"/>
  <c r="AW30" i="5"/>
  <c r="AM26" i="4" l="1"/>
  <c r="AN25" i="4"/>
  <c r="AM26" i="6"/>
  <c r="AN26" i="6"/>
  <c r="AW31" i="5"/>
  <c r="AV31" i="5"/>
  <c r="AN27" i="6" l="1"/>
  <c r="AM27" i="6"/>
  <c r="AN26" i="4"/>
  <c r="AM27" i="4"/>
  <c r="AV32" i="5"/>
  <c r="AW32" i="5"/>
  <c r="AM28" i="4" l="1"/>
  <c r="AN27" i="4"/>
  <c r="AM28" i="6"/>
  <c r="AN28" i="6"/>
  <c r="AW33" i="5"/>
  <c r="AV33" i="5"/>
  <c r="AM29" i="6" l="1"/>
  <c r="AN29" i="6"/>
  <c r="AN28" i="4"/>
  <c r="AM29" i="4"/>
  <c r="AW34" i="5"/>
  <c r="AV34" i="5"/>
  <c r="AN29" i="4" l="1"/>
  <c r="AM30" i="6"/>
  <c r="AM30" i="4"/>
  <c r="AN30" i="6"/>
  <c r="AW35" i="5"/>
  <c r="AV35" i="5"/>
  <c r="AN31" i="6" l="1"/>
  <c r="AM31" i="4"/>
  <c r="AM31" i="6"/>
  <c r="AN30" i="4"/>
  <c r="AW36" i="5"/>
  <c r="AV36" i="5"/>
  <c r="AM32" i="6" l="1"/>
  <c r="AN32" i="6"/>
  <c r="AN31" i="4"/>
  <c r="AM32" i="4"/>
  <c r="AV37" i="5"/>
  <c r="AW37" i="5"/>
  <c r="AM33" i="4" l="1"/>
  <c r="AM33" i="6"/>
  <c r="AN32" i="4"/>
  <c r="AN33" i="6"/>
  <c r="AW38" i="5"/>
  <c r="AV38" i="5"/>
  <c r="AN34" i="6" l="1"/>
  <c r="AN33" i="4"/>
  <c r="AM34" i="6"/>
  <c r="AM34" i="4"/>
  <c r="AV39" i="5"/>
  <c r="AW39" i="5"/>
  <c r="AM35" i="4" l="1"/>
  <c r="AN34" i="4"/>
  <c r="AM35" i="6"/>
  <c r="AN35" i="6"/>
  <c r="AW40" i="5"/>
  <c r="AV40" i="5"/>
  <c r="AM36" i="6" l="1"/>
  <c r="AN36" i="6"/>
  <c r="AN35" i="4"/>
  <c r="AM36" i="4"/>
  <c r="AV41" i="5"/>
  <c r="AW41" i="5"/>
  <c r="AM37" i="4" l="1"/>
  <c r="AN36" i="4"/>
  <c r="AN37" i="6"/>
  <c r="AM37" i="6"/>
  <c r="AW42" i="5"/>
  <c r="AV42" i="5"/>
  <c r="AM38" i="6" l="1"/>
  <c r="AN38" i="6"/>
  <c r="AN37" i="4"/>
  <c r="AM38" i="4"/>
  <c r="AW43" i="5"/>
  <c r="AV43" i="5"/>
  <c r="AN38" i="4" l="1"/>
  <c r="AM39" i="6"/>
  <c r="AM39" i="4"/>
  <c r="AN39" i="6"/>
  <c r="AW44" i="5"/>
  <c r="AV44" i="5"/>
  <c r="AM40" i="4" l="1"/>
  <c r="AN40" i="6"/>
  <c r="AM40" i="6"/>
  <c r="AN39" i="4"/>
  <c r="AW45" i="5"/>
  <c r="AV45" i="5"/>
  <c r="AM41" i="6" l="1"/>
  <c r="AM41" i="4"/>
  <c r="AN40" i="4"/>
  <c r="AN41" i="6"/>
  <c r="AW46" i="5"/>
  <c r="AV46" i="5"/>
  <c r="AN42" i="6" l="1"/>
  <c r="AN41" i="4"/>
  <c r="AM42" i="4"/>
  <c r="AM42" i="6"/>
  <c r="AW47" i="5"/>
  <c r="AV47" i="5"/>
  <c r="AM43" i="4" l="1"/>
  <c r="AM43" i="6"/>
  <c r="AN42" i="4"/>
  <c r="AN43" i="6"/>
  <c r="AW48" i="5"/>
  <c r="AV48" i="5"/>
  <c r="AN43" i="4" l="1"/>
  <c r="AN44" i="6"/>
  <c r="AM44" i="6"/>
  <c r="AM44" i="4"/>
  <c r="AW49" i="5"/>
  <c r="AV49" i="5"/>
  <c r="AM45" i="4" l="1"/>
  <c r="AM45" i="6"/>
  <c r="AN45" i="6"/>
  <c r="AN44" i="4"/>
  <c r="AW50" i="5"/>
  <c r="AV50" i="5"/>
  <c r="AN45" i="4" l="1"/>
  <c r="AN46" i="6"/>
  <c r="AM46" i="6"/>
  <c r="AM46" i="4"/>
  <c r="AW51" i="5"/>
  <c r="AV51" i="5"/>
  <c r="AM47" i="4" l="1"/>
  <c r="AM47" i="6"/>
  <c r="AN47" i="6"/>
  <c r="AN46" i="4"/>
  <c r="AW52" i="5"/>
  <c r="AV52" i="5"/>
  <c r="AN48" i="6" l="1"/>
  <c r="AM48" i="6"/>
  <c r="AM48" i="4"/>
  <c r="AN47" i="4"/>
  <c r="AW53" i="5"/>
  <c r="AV53" i="5"/>
  <c r="AN48" i="4" l="1"/>
  <c r="AM49" i="4"/>
  <c r="AM49" i="6"/>
  <c r="AN49" i="6"/>
  <c r="AW54" i="5"/>
  <c r="AV54" i="5"/>
  <c r="AM50" i="6" l="1"/>
  <c r="AN50" i="6"/>
  <c r="AN49" i="4"/>
  <c r="AM50" i="4"/>
  <c r="AW55" i="5"/>
  <c r="AV55" i="5"/>
  <c r="AN50" i="4" l="1"/>
  <c r="AM51" i="4"/>
  <c r="AN51" i="6"/>
  <c r="AM51" i="6"/>
  <c r="AW56" i="5"/>
  <c r="AV56" i="5"/>
  <c r="AM52" i="6" l="1"/>
  <c r="AN52" i="6"/>
  <c r="AM52" i="4"/>
  <c r="AN51" i="4"/>
  <c r="AV57" i="5"/>
  <c r="AW57" i="5"/>
  <c r="AN52" i="4" l="1"/>
  <c r="AM53" i="6"/>
  <c r="AM53" i="4"/>
  <c r="AN53" i="6"/>
  <c r="AW58" i="5"/>
  <c r="AV58" i="5"/>
  <c r="AN55" i="6" l="1"/>
  <c r="AN56" i="6" s="1"/>
  <c r="AM55" i="4"/>
  <c r="AM56" i="4" s="1"/>
  <c r="AO53" i="4" s="1"/>
  <c r="AM55" i="6"/>
  <c r="AM56" i="6" s="1"/>
  <c r="AN53" i="4"/>
  <c r="AV59" i="5"/>
  <c r="AW59" i="5"/>
  <c r="AN55" i="4" l="1"/>
  <c r="AN56" i="4" s="1"/>
  <c r="AO5" i="6"/>
  <c r="AO4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P5" i="6"/>
  <c r="AP4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O4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P53" i="6"/>
  <c r="AW61" i="5"/>
  <c r="AW63" i="5" s="1"/>
  <c r="AY59" i="5" s="1"/>
  <c r="AV61" i="5"/>
  <c r="AV63" i="5" s="1"/>
  <c r="AR44" i="6" l="1"/>
  <c r="AR32" i="6"/>
  <c r="AR20" i="6"/>
  <c r="AT21" i="6"/>
  <c r="AT9" i="6"/>
  <c r="AR8" i="6"/>
  <c r="AQ46" i="6"/>
  <c r="AQ34" i="6"/>
  <c r="AQ22" i="6"/>
  <c r="AQ10" i="6"/>
  <c r="AQ18" i="4"/>
  <c r="AR7" i="6"/>
  <c r="AS7" i="6" s="1"/>
  <c r="AQ45" i="6"/>
  <c r="AT45" i="6" s="1"/>
  <c r="AQ33" i="6"/>
  <c r="AT33" i="6" s="1"/>
  <c r="AQ21" i="6"/>
  <c r="AQ9" i="6"/>
  <c r="AQ19" i="4"/>
  <c r="AQ29" i="4"/>
  <c r="AR30" i="6"/>
  <c r="AT31" i="6"/>
  <c r="AR18" i="6"/>
  <c r="AS18" i="6" s="1"/>
  <c r="AT19" i="6"/>
  <c r="AR6" i="6"/>
  <c r="AQ44" i="6"/>
  <c r="AQ32" i="6"/>
  <c r="AQ20" i="6"/>
  <c r="AQ8" i="6"/>
  <c r="AT8" i="6" s="1"/>
  <c r="AQ31" i="4"/>
  <c r="AQ6" i="4"/>
  <c r="AQ4" i="4"/>
  <c r="AR41" i="6"/>
  <c r="AR29" i="6"/>
  <c r="AT18" i="6"/>
  <c r="AR17" i="6"/>
  <c r="AR5" i="6"/>
  <c r="AT6" i="6"/>
  <c r="AQ43" i="6"/>
  <c r="AS44" i="6"/>
  <c r="AS32" i="6"/>
  <c r="AQ31" i="6"/>
  <c r="AS20" i="6"/>
  <c r="AQ19" i="6"/>
  <c r="AS8" i="6"/>
  <c r="AQ7" i="6"/>
  <c r="AT7" i="6" s="1"/>
  <c r="AQ39" i="4"/>
  <c r="AO54" i="4"/>
  <c r="AQ53" i="4" s="1"/>
  <c r="AR40" i="6"/>
  <c r="AR28" i="6"/>
  <c r="AR16" i="6"/>
  <c r="AT17" i="6"/>
  <c r="AP54" i="6"/>
  <c r="AR53" i="6" s="1"/>
  <c r="AS53" i="6" s="1"/>
  <c r="AQ42" i="6"/>
  <c r="AT42" i="6" s="1"/>
  <c r="AQ30" i="6"/>
  <c r="AT30" i="6" s="1"/>
  <c r="AQ18" i="6"/>
  <c r="AQ6" i="6"/>
  <c r="AQ42" i="4"/>
  <c r="AQ17" i="4"/>
  <c r="AQ50" i="4"/>
  <c r="AR51" i="6"/>
  <c r="AT52" i="6"/>
  <c r="AR39" i="6"/>
  <c r="AR27" i="6"/>
  <c r="AR15" i="6"/>
  <c r="AT5" i="6"/>
  <c r="AR4" i="6"/>
  <c r="AQ41" i="6"/>
  <c r="AT41" i="6" s="1"/>
  <c r="AS30" i="6"/>
  <c r="AQ29" i="6"/>
  <c r="AT29" i="6" s="1"/>
  <c r="AQ17" i="6"/>
  <c r="AQ5" i="6"/>
  <c r="AS6" i="6"/>
  <c r="AQ43" i="4"/>
  <c r="AQ30" i="4"/>
  <c r="AQ41" i="4"/>
  <c r="AT53" i="6"/>
  <c r="AR52" i="6"/>
  <c r="AQ49" i="4"/>
  <c r="AQ13" i="4"/>
  <c r="AR50" i="6"/>
  <c r="AR38" i="6"/>
  <c r="AT27" i="6"/>
  <c r="AR26" i="6"/>
  <c r="AT15" i="6"/>
  <c r="AR14" i="6"/>
  <c r="AQ52" i="6"/>
  <c r="AQ40" i="6"/>
  <c r="AT40" i="6" s="1"/>
  <c r="AS41" i="6"/>
  <c r="AQ28" i="6"/>
  <c r="AT28" i="6" s="1"/>
  <c r="AS29" i="6"/>
  <c r="AS17" i="6"/>
  <c r="AQ16" i="6"/>
  <c r="AT16" i="6" s="1"/>
  <c r="AS4" i="6"/>
  <c r="AO54" i="6"/>
  <c r="AQ53" i="6" s="1"/>
  <c r="AR19" i="6"/>
  <c r="AS19" i="6" s="1"/>
  <c r="AT20" i="6"/>
  <c r="AQ40" i="4"/>
  <c r="AQ51" i="4"/>
  <c r="AQ38" i="4"/>
  <c r="AQ36" i="4"/>
  <c r="AQ24" i="4"/>
  <c r="AQ12" i="4"/>
  <c r="AR49" i="6"/>
  <c r="AR37" i="6"/>
  <c r="AR25" i="6"/>
  <c r="AT26" i="6"/>
  <c r="AR13" i="6"/>
  <c r="AT14" i="6"/>
  <c r="AS52" i="6"/>
  <c r="AQ51" i="6"/>
  <c r="AT51" i="6" s="1"/>
  <c r="AQ39" i="6"/>
  <c r="AT39" i="6" s="1"/>
  <c r="AS40" i="6"/>
  <c r="AS28" i="6"/>
  <c r="AQ27" i="6"/>
  <c r="AQ15" i="6"/>
  <c r="AS16" i="6"/>
  <c r="AQ4" i="6"/>
  <c r="AT4" i="6" s="1"/>
  <c r="AS5" i="6"/>
  <c r="AR31" i="6"/>
  <c r="AS31" i="6" s="1"/>
  <c r="AT32" i="6"/>
  <c r="AQ28" i="4"/>
  <c r="AQ14" i="4"/>
  <c r="AQ23" i="4"/>
  <c r="AR36" i="6"/>
  <c r="AR24" i="6"/>
  <c r="AT13" i="6"/>
  <c r="AR12" i="6"/>
  <c r="AS51" i="6"/>
  <c r="AQ50" i="6"/>
  <c r="AT50" i="6" s="1"/>
  <c r="AQ38" i="6"/>
  <c r="AT38" i="6" s="1"/>
  <c r="AS39" i="6"/>
  <c r="AS27" i="6"/>
  <c r="AQ26" i="6"/>
  <c r="AQ14" i="6"/>
  <c r="AS15" i="6"/>
  <c r="AP4" i="4"/>
  <c r="AP5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Q5" i="4"/>
  <c r="AQ15" i="4"/>
  <c r="AQ25" i="4"/>
  <c r="AQ35" i="4"/>
  <c r="AQ46" i="4"/>
  <c r="AQ34" i="4"/>
  <c r="AQ22" i="4"/>
  <c r="AQ10" i="4"/>
  <c r="AT48" i="6"/>
  <c r="AR47" i="6"/>
  <c r="AS47" i="6" s="1"/>
  <c r="AR35" i="6"/>
  <c r="AS35" i="6" s="1"/>
  <c r="AR23" i="6"/>
  <c r="AS23" i="6" s="1"/>
  <c r="AR11" i="6"/>
  <c r="AS11" i="6" s="1"/>
  <c r="AS50" i="6"/>
  <c r="AQ49" i="6"/>
  <c r="AS38" i="6"/>
  <c r="AQ37" i="6"/>
  <c r="AT37" i="6" s="1"/>
  <c r="AQ25" i="6"/>
  <c r="AT25" i="6" s="1"/>
  <c r="AS26" i="6"/>
  <c r="AS14" i="6"/>
  <c r="AQ13" i="6"/>
  <c r="AP53" i="4"/>
  <c r="AT44" i="6"/>
  <c r="AR43" i="6"/>
  <c r="AS43" i="6" s="1"/>
  <c r="AQ16" i="4"/>
  <c r="AQ26" i="4"/>
  <c r="AQ48" i="4"/>
  <c r="AT49" i="6"/>
  <c r="AR48" i="6"/>
  <c r="AS48" i="6" s="1"/>
  <c r="AQ45" i="4"/>
  <c r="AQ33" i="4"/>
  <c r="AQ21" i="4"/>
  <c r="AQ9" i="4"/>
  <c r="AT47" i="6"/>
  <c r="AR46" i="6"/>
  <c r="AS46" i="6" s="1"/>
  <c r="AT35" i="6"/>
  <c r="AR34" i="6"/>
  <c r="AS34" i="6" s="1"/>
  <c r="AR22" i="6"/>
  <c r="AS22" i="6" s="1"/>
  <c r="AR10" i="6"/>
  <c r="AS10" i="6" s="1"/>
  <c r="AQ48" i="6"/>
  <c r="AS49" i="6"/>
  <c r="AS37" i="6"/>
  <c r="AQ36" i="6"/>
  <c r="AT36" i="6" s="1"/>
  <c r="AQ24" i="6"/>
  <c r="AT24" i="6" s="1"/>
  <c r="AS25" i="6"/>
  <c r="AS13" i="6"/>
  <c r="AQ12" i="6"/>
  <c r="AT12" i="6" s="1"/>
  <c r="AQ7" i="4"/>
  <c r="AT43" i="6"/>
  <c r="AR42" i="6"/>
  <c r="AS42" i="6" s="1"/>
  <c r="AQ27" i="4"/>
  <c r="AQ37" i="4"/>
  <c r="AQ47" i="4"/>
  <c r="AQ11" i="4"/>
  <c r="AQ44" i="4"/>
  <c r="AQ32" i="4"/>
  <c r="AQ20" i="4"/>
  <c r="AQ8" i="4"/>
  <c r="AR45" i="6"/>
  <c r="AS45" i="6" s="1"/>
  <c r="AT46" i="6"/>
  <c r="AT34" i="6"/>
  <c r="AR33" i="6"/>
  <c r="AS33" i="6" s="1"/>
  <c r="AR21" i="6"/>
  <c r="AS21" i="6" s="1"/>
  <c r="AT22" i="6"/>
  <c r="AT10" i="6"/>
  <c r="AR9" i="6"/>
  <c r="AS9" i="6" s="1"/>
  <c r="AQ47" i="6"/>
  <c r="AQ35" i="6"/>
  <c r="AS36" i="6"/>
  <c r="AS24" i="6"/>
  <c r="AQ23" i="6"/>
  <c r="AT23" i="6" s="1"/>
  <c r="AS12" i="6"/>
  <c r="AQ11" i="6"/>
  <c r="AT11" i="6" s="1"/>
  <c r="AQ52" i="4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Y11" i="5"/>
  <c r="AY10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T55" i="6" l="1"/>
  <c r="AT47" i="4"/>
  <c r="AR46" i="4"/>
  <c r="AS46" i="4" s="1"/>
  <c r="AR34" i="4"/>
  <c r="AS34" i="4" s="1"/>
  <c r="AT35" i="4"/>
  <c r="AR22" i="4"/>
  <c r="AS22" i="4" s="1"/>
  <c r="AT23" i="4"/>
  <c r="AT11" i="4"/>
  <c r="AR10" i="4"/>
  <c r="AS10" i="4" s="1"/>
  <c r="AR45" i="4"/>
  <c r="AS45" i="4" s="1"/>
  <c r="AT46" i="4"/>
  <c r="AT34" i="4"/>
  <c r="AR33" i="4"/>
  <c r="AS33" i="4" s="1"/>
  <c r="AT22" i="4"/>
  <c r="AR21" i="4"/>
  <c r="AS21" i="4" s="1"/>
  <c r="AT10" i="4"/>
  <c r="AR9" i="4"/>
  <c r="AS9" i="4" s="1"/>
  <c r="AR44" i="4"/>
  <c r="AS44" i="4" s="1"/>
  <c r="AT45" i="4"/>
  <c r="AT33" i="4"/>
  <c r="AR32" i="4"/>
  <c r="AS32" i="4" s="1"/>
  <c r="AR20" i="4"/>
  <c r="AS20" i="4" s="1"/>
  <c r="AT21" i="4"/>
  <c r="AT9" i="4"/>
  <c r="AR8" i="4"/>
  <c r="AS8" i="4" s="1"/>
  <c r="AR43" i="4"/>
  <c r="AS43" i="4" s="1"/>
  <c r="AT44" i="4"/>
  <c r="AT32" i="4"/>
  <c r="AR31" i="4"/>
  <c r="AS31" i="4" s="1"/>
  <c r="AR19" i="4"/>
  <c r="AS19" i="4" s="1"/>
  <c r="AT20" i="4"/>
  <c r="AR7" i="4"/>
  <c r="AS7" i="4" s="1"/>
  <c r="AT8" i="4"/>
  <c r="AS55" i="6"/>
  <c r="AS2" i="6" s="1"/>
  <c r="H1" i="6" s="1"/>
  <c r="AT43" i="4"/>
  <c r="AR42" i="4"/>
  <c r="AS42" i="4" s="1"/>
  <c r="AT31" i="4"/>
  <c r="AR30" i="4"/>
  <c r="AS30" i="4" s="1"/>
  <c r="AR18" i="4"/>
  <c r="AS18" i="4" s="1"/>
  <c r="AT19" i="4"/>
  <c r="AR6" i="4"/>
  <c r="AS6" i="4" s="1"/>
  <c r="AT7" i="4"/>
  <c r="AR55" i="6"/>
  <c r="AT42" i="4"/>
  <c r="AR41" i="4"/>
  <c r="AS41" i="4" s="1"/>
  <c r="AR29" i="4"/>
  <c r="AS29" i="4" s="1"/>
  <c r="AT30" i="4"/>
  <c r="AR17" i="4"/>
  <c r="AS17" i="4" s="1"/>
  <c r="AT18" i="4"/>
  <c r="AR5" i="4"/>
  <c r="AS5" i="4" s="1"/>
  <c r="AT6" i="4"/>
  <c r="AR40" i="4"/>
  <c r="AS40" i="4" s="1"/>
  <c r="AT41" i="4"/>
  <c r="AR28" i="4"/>
  <c r="AS28" i="4" s="1"/>
  <c r="AT29" i="4"/>
  <c r="AR16" i="4"/>
  <c r="AS16" i="4" s="1"/>
  <c r="AT17" i="4"/>
  <c r="AR4" i="4"/>
  <c r="AT5" i="4"/>
  <c r="AR51" i="4"/>
  <c r="AS51" i="4" s="1"/>
  <c r="AT52" i="4"/>
  <c r="AT40" i="4"/>
  <c r="AR39" i="4"/>
  <c r="AS39" i="4" s="1"/>
  <c r="AT28" i="4"/>
  <c r="AR27" i="4"/>
  <c r="AS27" i="4" s="1"/>
  <c r="AR15" i="4"/>
  <c r="AS15" i="4" s="1"/>
  <c r="AT16" i="4"/>
  <c r="AT4" i="4"/>
  <c r="AP54" i="4"/>
  <c r="AR53" i="4" s="1"/>
  <c r="AS53" i="4" s="1"/>
  <c r="AQ55" i="6"/>
  <c r="AT51" i="4"/>
  <c r="AR50" i="4"/>
  <c r="AS50" i="4" s="1"/>
  <c r="AR38" i="4"/>
  <c r="AS38" i="4" s="1"/>
  <c r="AT39" i="4"/>
  <c r="AR26" i="4"/>
  <c r="AS26" i="4" s="1"/>
  <c r="AT27" i="4"/>
  <c r="AT15" i="4"/>
  <c r="AR14" i="4"/>
  <c r="AS14" i="4" s="1"/>
  <c r="AQ55" i="4"/>
  <c r="AT50" i="4"/>
  <c r="AR49" i="4"/>
  <c r="AS49" i="4" s="1"/>
  <c r="AR37" i="4"/>
  <c r="AS37" i="4" s="1"/>
  <c r="AT38" i="4"/>
  <c r="AR25" i="4"/>
  <c r="AS25" i="4" s="1"/>
  <c r="AT26" i="4"/>
  <c r="AR13" i="4"/>
  <c r="AS13" i="4" s="1"/>
  <c r="AT14" i="4"/>
  <c r="AT53" i="4"/>
  <c r="AR52" i="4"/>
  <c r="AS52" i="4" s="1"/>
  <c r="AR48" i="4"/>
  <c r="AS48" i="4" s="1"/>
  <c r="AT49" i="4"/>
  <c r="AT37" i="4"/>
  <c r="AR36" i="4"/>
  <c r="AS36" i="4" s="1"/>
  <c r="AT25" i="4"/>
  <c r="AR24" i="4"/>
  <c r="AS24" i="4" s="1"/>
  <c r="AR12" i="4"/>
  <c r="AS12" i="4" s="1"/>
  <c r="AT13" i="4"/>
  <c r="AR47" i="4"/>
  <c r="AS47" i="4" s="1"/>
  <c r="AT48" i="4"/>
  <c r="AT36" i="4"/>
  <c r="AR35" i="4"/>
  <c r="AS35" i="4" s="1"/>
  <c r="AT24" i="4"/>
  <c r="AR23" i="4"/>
  <c r="AS23" i="4" s="1"/>
  <c r="AR11" i="4"/>
  <c r="AS11" i="4" s="1"/>
  <c r="AT12" i="4"/>
  <c r="AY63" i="5"/>
  <c r="AX63" i="5"/>
  <c r="AR55" i="4" l="1"/>
  <c r="AS4" i="4"/>
  <c r="AS55" i="4" s="1"/>
  <c r="AS2" i="4" s="1"/>
  <c r="H1" i="4" s="1"/>
  <c r="AT55" i="4"/>
  <c r="AT2" i="6"/>
  <c r="AT56" i="6"/>
  <c r="AX65" i="5"/>
  <c r="AX66" i="5"/>
  <c r="AY66" i="5"/>
  <c r="AY65" i="5"/>
  <c r="AT56" i="4" l="1"/>
  <c r="AT2" i="4"/>
  <c r="AZ45" i="5"/>
  <c r="BB45" i="5" s="1"/>
  <c r="AZ17" i="5"/>
  <c r="BB17" i="5" s="1"/>
  <c r="AZ48" i="5"/>
  <c r="BB48" i="5" s="1"/>
  <c r="AZ32" i="5"/>
  <c r="BB32" i="5" s="1"/>
  <c r="AZ16" i="5"/>
  <c r="BB16" i="5" s="1"/>
  <c r="AZ51" i="5"/>
  <c r="BB51" i="5" s="1"/>
  <c r="AZ35" i="5"/>
  <c r="BB35" i="5" s="1"/>
  <c r="AZ19" i="5"/>
  <c r="BB19" i="5" s="1"/>
  <c r="AZ33" i="5"/>
  <c r="BB33" i="5" s="1"/>
  <c r="AZ54" i="5"/>
  <c r="BB54" i="5" s="1"/>
  <c r="AZ38" i="5"/>
  <c r="BB38" i="5" s="1"/>
  <c r="AZ22" i="5"/>
  <c r="BB22" i="5" s="1"/>
  <c r="AZ10" i="5"/>
  <c r="AZ13" i="5"/>
  <c r="BB13" i="5" s="1"/>
  <c r="AZ30" i="5"/>
  <c r="BB30" i="5" s="1"/>
  <c r="AZ52" i="5"/>
  <c r="BB52" i="5" s="1"/>
  <c r="AZ20" i="5"/>
  <c r="BB20" i="5" s="1"/>
  <c r="AZ39" i="5"/>
  <c r="BB39" i="5" s="1"/>
  <c r="AZ41" i="5"/>
  <c r="BB41" i="5" s="1"/>
  <c r="AZ42" i="5"/>
  <c r="BB42" i="5" s="1"/>
  <c r="AZ26" i="5"/>
  <c r="BB26" i="5" s="1"/>
  <c r="AZ37" i="5"/>
  <c r="BB37" i="5" s="1"/>
  <c r="AZ44" i="5"/>
  <c r="BB44" i="5" s="1"/>
  <c r="AZ28" i="5"/>
  <c r="BB28" i="5" s="1"/>
  <c r="AZ12" i="5"/>
  <c r="BB12" i="5" s="1"/>
  <c r="AZ47" i="5"/>
  <c r="BB47" i="5" s="1"/>
  <c r="AZ31" i="5"/>
  <c r="BB31" i="5" s="1"/>
  <c r="AZ15" i="5"/>
  <c r="BB15" i="5" s="1"/>
  <c r="AZ21" i="5"/>
  <c r="BB21" i="5" s="1"/>
  <c r="AZ50" i="5"/>
  <c r="BB50" i="5" s="1"/>
  <c r="AZ34" i="5"/>
  <c r="BB34" i="5" s="1"/>
  <c r="AZ18" i="5"/>
  <c r="BB18" i="5" s="1"/>
  <c r="AZ57" i="5"/>
  <c r="BB57" i="5" s="1"/>
  <c r="AZ29" i="5"/>
  <c r="BB29" i="5" s="1"/>
  <c r="AZ56" i="5"/>
  <c r="BB56" i="5" s="1"/>
  <c r="AZ40" i="5"/>
  <c r="BB40" i="5" s="1"/>
  <c r="AZ24" i="5"/>
  <c r="BB24" i="5" s="1"/>
  <c r="AZ59" i="5"/>
  <c r="BB59" i="5" s="1"/>
  <c r="AZ43" i="5"/>
  <c r="BB43" i="5" s="1"/>
  <c r="AZ27" i="5"/>
  <c r="BB27" i="5" s="1"/>
  <c r="AZ11" i="5"/>
  <c r="BB11" i="5" s="1"/>
  <c r="AZ49" i="5"/>
  <c r="BB49" i="5" s="1"/>
  <c r="AZ46" i="5"/>
  <c r="BB46" i="5" s="1"/>
  <c r="AZ14" i="5"/>
  <c r="BB14" i="5" s="1"/>
  <c r="AZ53" i="5"/>
  <c r="BB53" i="5" s="1"/>
  <c r="AZ25" i="5"/>
  <c r="BB25" i="5" s="1"/>
  <c r="AZ36" i="5"/>
  <c r="BB36" i="5" s="1"/>
  <c r="AZ55" i="5"/>
  <c r="BB55" i="5" s="1"/>
  <c r="AZ23" i="5"/>
  <c r="BB23" i="5" s="1"/>
  <c r="AZ58" i="5"/>
  <c r="BB58" i="5" s="1"/>
  <c r="BA59" i="5"/>
  <c r="BC59" i="5" s="1"/>
  <c r="BA55" i="5"/>
  <c r="BC55" i="5" s="1"/>
  <c r="BA23" i="5"/>
  <c r="BC23" i="5" s="1"/>
  <c r="BA34" i="5"/>
  <c r="BC34" i="5" s="1"/>
  <c r="BA14" i="5"/>
  <c r="BC14" i="5" s="1"/>
  <c r="BA49" i="5"/>
  <c r="BC49" i="5" s="1"/>
  <c r="BA33" i="5"/>
  <c r="BC33" i="5" s="1"/>
  <c r="BA17" i="5"/>
  <c r="BC17" i="5" s="1"/>
  <c r="BA43" i="5"/>
  <c r="BC43" i="5" s="1"/>
  <c r="BA10" i="5"/>
  <c r="BA46" i="5"/>
  <c r="BC46" i="5" s="1"/>
  <c r="BA52" i="5"/>
  <c r="BC52" i="5" s="1"/>
  <c r="BA36" i="5"/>
  <c r="BC36" i="5" s="1"/>
  <c r="BA20" i="5"/>
  <c r="BC20" i="5" s="1"/>
  <c r="BA44" i="5"/>
  <c r="BC44" i="5" s="1"/>
  <c r="BA12" i="5"/>
  <c r="BC12" i="5" s="1"/>
  <c r="BA31" i="5"/>
  <c r="BC31" i="5" s="1"/>
  <c r="BA42" i="5"/>
  <c r="BC42" i="5" s="1"/>
  <c r="BA21" i="5"/>
  <c r="BC21" i="5" s="1"/>
  <c r="BA51" i="5"/>
  <c r="BC51" i="5" s="1"/>
  <c r="BA56" i="5"/>
  <c r="BC56" i="5" s="1"/>
  <c r="BA24" i="5"/>
  <c r="BC24" i="5" s="1"/>
  <c r="BA47" i="5"/>
  <c r="BC47" i="5" s="1"/>
  <c r="BA15" i="5"/>
  <c r="BC15" i="5" s="1"/>
  <c r="BA58" i="5"/>
  <c r="BC58" i="5" s="1"/>
  <c r="BA26" i="5"/>
  <c r="BC26" i="5" s="1"/>
  <c r="BA11" i="5"/>
  <c r="BC11" i="5" s="1"/>
  <c r="BA45" i="5"/>
  <c r="BC45" i="5" s="1"/>
  <c r="BA29" i="5"/>
  <c r="BC29" i="5" s="1"/>
  <c r="BA13" i="5"/>
  <c r="BC13" i="5" s="1"/>
  <c r="BA35" i="5"/>
  <c r="BC35" i="5" s="1"/>
  <c r="BA38" i="5"/>
  <c r="BC38" i="5" s="1"/>
  <c r="BA48" i="5"/>
  <c r="BC48" i="5" s="1"/>
  <c r="BA32" i="5"/>
  <c r="BC32" i="5" s="1"/>
  <c r="BA16" i="5"/>
  <c r="BC16" i="5" s="1"/>
  <c r="BA39" i="5"/>
  <c r="BC39" i="5" s="1"/>
  <c r="BA50" i="5"/>
  <c r="BC50" i="5" s="1"/>
  <c r="BA22" i="5"/>
  <c r="BC22" i="5" s="1"/>
  <c r="BA57" i="5"/>
  <c r="BC57" i="5" s="1"/>
  <c r="BA41" i="5"/>
  <c r="BC41" i="5" s="1"/>
  <c r="BA25" i="5"/>
  <c r="BC25" i="5" s="1"/>
  <c r="BA27" i="5"/>
  <c r="BC27" i="5" s="1"/>
  <c r="BA30" i="5"/>
  <c r="BC30" i="5" s="1"/>
  <c r="BA28" i="5"/>
  <c r="BC28" i="5" s="1"/>
  <c r="BA18" i="5"/>
  <c r="BC18" i="5" s="1"/>
  <c r="BA53" i="5"/>
  <c r="BC53" i="5" s="1"/>
  <c r="BA37" i="5"/>
  <c r="BC37" i="5" s="1"/>
  <c r="BA19" i="5"/>
  <c r="BC19" i="5" s="1"/>
  <c r="BA54" i="5"/>
  <c r="BC54" i="5" s="1"/>
  <c r="BA40" i="5"/>
  <c r="BC40" i="5" s="1"/>
  <c r="BA8" i="5"/>
  <c r="BC8" i="5" s="1"/>
  <c r="BA9" i="5"/>
  <c r="BC9" i="5" s="1"/>
  <c r="BA6" i="5"/>
  <c r="BA7" i="5"/>
  <c r="BC7" i="5" s="1"/>
  <c r="AZ6" i="5"/>
  <c r="AZ7" i="5"/>
  <c r="BB7" i="5" s="1"/>
  <c r="AZ8" i="5"/>
  <c r="BB8" i="5" s="1"/>
  <c r="AZ9" i="5"/>
  <c r="BB9" i="5" s="1"/>
  <c r="BE52" i="5" l="1"/>
  <c r="BF52" i="5" s="1"/>
  <c r="BE21" i="5"/>
  <c r="BF21" i="5" s="1"/>
  <c r="BE12" i="5"/>
  <c r="BF12" i="5" s="1"/>
  <c r="BE23" i="5"/>
  <c r="BF23" i="5" s="1"/>
  <c r="BE19" i="5"/>
  <c r="BF19" i="5" s="1"/>
  <c r="BE48" i="5"/>
  <c r="BF48" i="5" s="1"/>
  <c r="BD54" i="5"/>
  <c r="BG54" i="5" s="1"/>
  <c r="BD26" i="5"/>
  <c r="BG26" i="5" s="1"/>
  <c r="BD17" i="5"/>
  <c r="BG17" i="5" s="1"/>
  <c r="BD27" i="5"/>
  <c r="BG27" i="5" s="1"/>
  <c r="BD51" i="5"/>
  <c r="BG51" i="5" s="1"/>
  <c r="BD21" i="5"/>
  <c r="BG21" i="5" s="1"/>
  <c r="BD31" i="5"/>
  <c r="BG31" i="5" s="1"/>
  <c r="BA62" i="5"/>
  <c r="BC6" i="5"/>
  <c r="BE17" i="5"/>
  <c r="BF17" i="5" s="1"/>
  <c r="BE49" i="5"/>
  <c r="BF49" i="5" s="1"/>
  <c r="BE28" i="5"/>
  <c r="BF28" i="5" s="1"/>
  <c r="BE57" i="5"/>
  <c r="BF57" i="5" s="1"/>
  <c r="BE30" i="5"/>
  <c r="BF30" i="5" s="1"/>
  <c r="BE35" i="5"/>
  <c r="BF35" i="5" s="1"/>
  <c r="BE13" i="5"/>
  <c r="BF13" i="5" s="1"/>
  <c r="BE58" i="5"/>
  <c r="BF58" i="5" s="1"/>
  <c r="BD35" i="5"/>
  <c r="BG35" i="5" s="1"/>
  <c r="BD45" i="5"/>
  <c r="BG45" i="5" s="1"/>
  <c r="BD42" i="5"/>
  <c r="BG42" i="5" s="1"/>
  <c r="BD55" i="5"/>
  <c r="BG55" i="5" s="1"/>
  <c r="BD33" i="5"/>
  <c r="BG33" i="5" s="1"/>
  <c r="BD30" i="5"/>
  <c r="BG30" i="5" s="1"/>
  <c r="BD43" i="5"/>
  <c r="BG43" i="5" s="1"/>
  <c r="BD40" i="5"/>
  <c r="BG40" i="5" s="1"/>
  <c r="BD29" i="5"/>
  <c r="BG29" i="5" s="1"/>
  <c r="BD37" i="5"/>
  <c r="BG37" i="5" s="1"/>
  <c r="BD34" i="5"/>
  <c r="BG34" i="5" s="1"/>
  <c r="BD47" i="5"/>
  <c r="BG47" i="5" s="1"/>
  <c r="BE18" i="5"/>
  <c r="BF18" i="5" s="1"/>
  <c r="BE27" i="5"/>
  <c r="BF27" i="5" s="1"/>
  <c r="BE40" i="5"/>
  <c r="BF40" i="5" s="1"/>
  <c r="BE38" i="5"/>
  <c r="BF38" i="5" s="1"/>
  <c r="BE37" i="5"/>
  <c r="BF37" i="5" s="1"/>
  <c r="BE44" i="5"/>
  <c r="BF44" i="5" s="1"/>
  <c r="BE14" i="5"/>
  <c r="BF14" i="5" s="1"/>
  <c r="BE50" i="5"/>
  <c r="BF50" i="5" s="1"/>
  <c r="BE51" i="5"/>
  <c r="BF51" i="5" s="1"/>
  <c r="BE16" i="5"/>
  <c r="BF16" i="5" s="1"/>
  <c r="BE33" i="5"/>
  <c r="BF33" i="5" s="1"/>
  <c r="BD57" i="5"/>
  <c r="BG57" i="5" s="1"/>
  <c r="BD24" i="5"/>
  <c r="BG24" i="5" s="1"/>
  <c r="BD48" i="5"/>
  <c r="BG48" i="5" s="1"/>
  <c r="BD58" i="5"/>
  <c r="BG58" i="5" s="1"/>
  <c r="BD28" i="5"/>
  <c r="BG28" i="5" s="1"/>
  <c r="BD49" i="5"/>
  <c r="BG49" i="5" s="1"/>
  <c r="BD46" i="5"/>
  <c r="BG46" i="5" s="1"/>
  <c r="BD36" i="5"/>
  <c r="BG36" i="5" s="1"/>
  <c r="BD38" i="5"/>
  <c r="BG38" i="5" s="1"/>
  <c r="BD12" i="5"/>
  <c r="BG12" i="5" s="1"/>
  <c r="BD53" i="5"/>
  <c r="BG53" i="5" s="1"/>
  <c r="BD50" i="5"/>
  <c r="BG50" i="5" s="1"/>
  <c r="BD16" i="5"/>
  <c r="BG16" i="5" s="1"/>
  <c r="BE39" i="5"/>
  <c r="BF39" i="5" s="1"/>
  <c r="BE26" i="5"/>
  <c r="BF26" i="5" s="1"/>
  <c r="BE31" i="5"/>
  <c r="BF31" i="5" s="1"/>
  <c r="BE25" i="5"/>
  <c r="BF25" i="5" s="1"/>
  <c r="BE41" i="5"/>
  <c r="BF41" i="5" s="1"/>
  <c r="BC10" i="5"/>
  <c r="BE11" i="5" s="1"/>
  <c r="BF11" i="5" s="1"/>
  <c r="BA63" i="5"/>
  <c r="BE54" i="5"/>
  <c r="BF54" i="5" s="1"/>
  <c r="BD13" i="5"/>
  <c r="BG13" i="5" s="1"/>
  <c r="BD39" i="5"/>
  <c r="BG39" i="5" s="1"/>
  <c r="BD14" i="5"/>
  <c r="BG14" i="5" s="1"/>
  <c r="BD41" i="5"/>
  <c r="BG41" i="5" s="1"/>
  <c r="BD18" i="5"/>
  <c r="BG18" i="5" s="1"/>
  <c r="BE53" i="5"/>
  <c r="BF53" i="5" s="1"/>
  <c r="BE24" i="5"/>
  <c r="BF24" i="5" s="1"/>
  <c r="BE47" i="5"/>
  <c r="BF47" i="5" s="1"/>
  <c r="BE55" i="5"/>
  <c r="BF55" i="5" s="1"/>
  <c r="BE42" i="5"/>
  <c r="BF42" i="5" s="1"/>
  <c r="AZ62" i="5"/>
  <c r="BB6" i="5"/>
  <c r="BE36" i="5"/>
  <c r="BF36" i="5" s="1"/>
  <c r="BE29" i="5"/>
  <c r="BF29" i="5" s="1"/>
  <c r="BE56" i="5"/>
  <c r="BF56" i="5" s="1"/>
  <c r="BE15" i="5"/>
  <c r="BF15" i="5" s="1"/>
  <c r="BE34" i="5"/>
  <c r="BF34" i="5" s="1"/>
  <c r="BE10" i="5"/>
  <c r="BE46" i="5"/>
  <c r="BF46" i="5" s="1"/>
  <c r="BE20" i="5"/>
  <c r="BF20" i="5" s="1"/>
  <c r="BE43" i="5"/>
  <c r="BF43" i="5" s="1"/>
  <c r="BE45" i="5"/>
  <c r="BF45" i="5" s="1"/>
  <c r="BE32" i="5"/>
  <c r="BF32" i="5" s="1"/>
  <c r="BE22" i="5"/>
  <c r="BF22" i="5" s="1"/>
  <c r="BD22" i="5"/>
  <c r="BG22" i="5" s="1"/>
  <c r="BD52" i="5"/>
  <c r="BG52" i="5" s="1"/>
  <c r="BD10" i="5"/>
  <c r="BD23" i="5"/>
  <c r="BG23" i="5" s="1"/>
  <c r="BD56" i="5"/>
  <c r="BG56" i="5" s="1"/>
  <c r="BD20" i="5"/>
  <c r="BG20" i="5" s="1"/>
  <c r="BD25" i="5"/>
  <c r="BG25" i="5" s="1"/>
  <c r="BD19" i="5"/>
  <c r="BG19" i="5" s="1"/>
  <c r="AZ63" i="5"/>
  <c r="BB10" i="5"/>
  <c r="BD11" i="5" s="1"/>
  <c r="BG11" i="5" s="1"/>
  <c r="BD32" i="5"/>
  <c r="BG32" i="5" s="1"/>
  <c r="BD15" i="5"/>
  <c r="BG15" i="5" s="1"/>
  <c r="BD44" i="5"/>
  <c r="BG44" i="5" s="1"/>
  <c r="BF10" i="5" l="1"/>
  <c r="BB60" i="5"/>
  <c r="BD59" i="5" s="1"/>
  <c r="BG59" i="5" s="1"/>
  <c r="BC60" i="5"/>
  <c r="BE59" i="5" s="1"/>
  <c r="BF59" i="5" s="1"/>
  <c r="BG10" i="5"/>
  <c r="BD61" i="5" l="1"/>
  <c r="BE61" i="5"/>
  <c r="BG61" i="5"/>
  <c r="BF61" i="5"/>
  <c r="BF2" i="5" s="1"/>
  <c r="K1" i="5" s="1"/>
  <c r="BG2" i="5" l="1"/>
  <c r="K14" i="8" s="1"/>
  <c r="BG62" i="5"/>
  <c r="P39" i="8" l="1"/>
  <c r="P41" i="8" l="1"/>
  <c r="R4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izkraukle" type="4" refreshedVersion="0" background="1">
    <webPr xml="1" sourceData="1" url="C:\Users\Martins\Desktop\Aizkraukle.xml" htmlTables="1" htmlFormat="all"/>
  </connection>
</connections>
</file>

<file path=xl/sharedStrings.xml><?xml version="1.0" encoding="utf-8"?>
<sst xmlns="http://schemas.openxmlformats.org/spreadsheetml/2006/main" count="408" uniqueCount="221">
  <si>
    <t>V. nr.</t>
  </si>
  <si>
    <t>garums L</t>
  </si>
  <si>
    <t>alfa</t>
  </si>
  <si>
    <t>x</t>
  </si>
  <si>
    <t>y</t>
  </si>
  <si>
    <t>azimuts</t>
  </si>
  <si>
    <t>ZA</t>
  </si>
  <si>
    <t>DA</t>
  </si>
  <si>
    <t>DR</t>
  </si>
  <si>
    <t>ZR</t>
  </si>
  <si>
    <t>Z</t>
  </si>
  <si>
    <t>A</t>
  </si>
  <si>
    <t>D</t>
  </si>
  <si>
    <t>R</t>
  </si>
  <si>
    <t>Rumbi</t>
  </si>
  <si>
    <t>Koord x</t>
  </si>
  <si>
    <t>Koord y</t>
  </si>
  <si>
    <t>X</t>
  </si>
  <si>
    <t>KOPā</t>
  </si>
  <si>
    <t>nelabotie</t>
  </si>
  <si>
    <t>Kļūda</t>
  </si>
  <si>
    <t>Labotie</t>
  </si>
  <si>
    <t>koord</t>
  </si>
  <si>
    <t>lab koord</t>
  </si>
  <si>
    <t>1'</t>
  </si>
  <si>
    <t>Y</t>
  </si>
  <si>
    <t>kĻŪDA</t>
  </si>
  <si>
    <t>12-2</t>
  </si>
  <si>
    <t>2-3</t>
  </si>
  <si>
    <t>3-4</t>
  </si>
  <si>
    <t>4-1</t>
  </si>
  <si>
    <t>1-2</t>
  </si>
  <si>
    <t>Plat</t>
  </si>
  <si>
    <t>virs sk</t>
  </si>
  <si>
    <t>iekš l</t>
  </si>
  <si>
    <t>starp</t>
  </si>
  <si>
    <t>plat</t>
  </si>
  <si>
    <t>Saimniecība</t>
  </si>
  <si>
    <t>ha</t>
  </si>
  <si>
    <t>Datums:</t>
  </si>
  <si>
    <t>Virsotnes Nr.</t>
  </si>
  <si>
    <t>Pieļaujamā kļūda ha + /-</t>
  </si>
  <si>
    <t xml:space="preserve">līdz </t>
  </si>
  <si>
    <t>Pieļaujamā platība ha no</t>
  </si>
  <si>
    <t>(vārds, uzvārds, paraksts)</t>
  </si>
  <si>
    <t>h</t>
  </si>
  <si>
    <t>delta 1</t>
  </si>
  <si>
    <t>delta 2</t>
  </si>
  <si>
    <t>p</t>
  </si>
  <si>
    <t>s</t>
  </si>
  <si>
    <t>Dienvidkurzemes</t>
  </si>
  <si>
    <t>CIRSMAS DATI</t>
  </si>
  <si>
    <t>Virsotne</t>
  </si>
  <si>
    <t>del x</t>
  </si>
  <si>
    <t>del y</t>
  </si>
  <si>
    <t>dumja summa</t>
  </si>
  <si>
    <t>X
koordin</t>
  </si>
  <si>
    <t>Y
koordin</t>
  </si>
  <si>
    <t xml:space="preserve">    Z</t>
  </si>
  <si>
    <t xml:space="preserve">Koordinātes LKS-92 </t>
  </si>
  <si>
    <t>Aizputes</t>
  </si>
  <si>
    <t>Platība:</t>
  </si>
  <si>
    <t>Nogabals:</t>
  </si>
  <si>
    <t>Kvartāls:</t>
  </si>
  <si>
    <t>Ziemeļaustumu</t>
  </si>
  <si>
    <t>Zemgales</t>
  </si>
  <si>
    <t>Sēlijas</t>
  </si>
  <si>
    <t>Krāslavas</t>
  </si>
  <si>
    <t>Centrālvidzemes</t>
  </si>
  <si>
    <t>Dienvidlatgales</t>
  </si>
  <si>
    <t>Austrumlatgales</t>
  </si>
  <si>
    <t>Rīgas reģionālā</t>
  </si>
  <si>
    <t>Ziemeļvidzemes</t>
  </si>
  <si>
    <t>Ziemeļkurzemes</t>
  </si>
  <si>
    <t>Sanitārā kailcirte</t>
  </si>
  <si>
    <t>Sēklas koku novākšana</t>
  </si>
  <si>
    <t>Jaunaudžu kopšana</t>
  </si>
  <si>
    <t>Krājas kopšana</t>
  </si>
  <si>
    <t>Kailcirte</t>
  </si>
  <si>
    <t>Nelikumīga koku ciršana</t>
  </si>
  <si>
    <t>Izl. cirt. pēd. paņ.</t>
  </si>
  <si>
    <t>Sanitārā izl.cirte</t>
  </si>
  <si>
    <t>IESTIGOTA:</t>
  </si>
  <si>
    <t>novads</t>
  </si>
  <si>
    <t>birojs</t>
  </si>
  <si>
    <t>Saldus</t>
  </si>
  <si>
    <t>Daugavpils</t>
  </si>
  <si>
    <t>Jēkabpils</t>
  </si>
  <si>
    <t>Ventspils</t>
  </si>
  <si>
    <t>Rīgas</t>
  </si>
  <si>
    <t>Balvu</t>
  </si>
  <si>
    <t>Ludzas</t>
  </si>
  <si>
    <t>Rēzeknes</t>
  </si>
  <si>
    <t>Cēsu</t>
  </si>
  <si>
    <t>Madonas</t>
  </si>
  <si>
    <t>virsmežniecība</t>
  </si>
  <si>
    <t>SIA LLKC</t>
  </si>
  <si>
    <t>Meža konsultāciju pakalpojumu centrs</t>
  </si>
  <si>
    <t xml:space="preserve">Mērogs 1:10000 </t>
  </si>
  <si>
    <t>Alsungas</t>
  </si>
  <si>
    <t>Brocēnu</t>
  </si>
  <si>
    <t>Dundagas</t>
  </si>
  <si>
    <t>Durbes</t>
  </si>
  <si>
    <t>Grobiņas</t>
  </si>
  <si>
    <t>Kuldīgas</t>
  </si>
  <si>
    <t>Mērsraga</t>
  </si>
  <si>
    <t>Nīcas</t>
  </si>
  <si>
    <t>Pāvilostas</t>
  </si>
  <si>
    <t>Priekules</t>
  </si>
  <si>
    <t>Rojas</t>
  </si>
  <si>
    <t>Rucavas</t>
  </si>
  <si>
    <t>Krundas</t>
  </si>
  <si>
    <t>Talsu</t>
  </si>
  <si>
    <t>Vaiņodes</t>
  </si>
  <si>
    <t>Aizkraukles</t>
  </si>
  <si>
    <t>Aknīstes</t>
  </si>
  <si>
    <t>Auces</t>
  </si>
  <si>
    <t>Bauskas</t>
  </si>
  <si>
    <t>Dobeles</t>
  </si>
  <si>
    <t>Iecavas</t>
  </si>
  <si>
    <t>Jaunjelgavas</t>
  </si>
  <si>
    <t>Jelgavas</t>
  </si>
  <si>
    <t>Alūksnes</t>
  </si>
  <si>
    <t>Babītes</t>
  </si>
  <si>
    <t>Gulbenes</t>
  </si>
  <si>
    <t>Inčukalna</t>
  </si>
  <si>
    <t>Limbažu</t>
  </si>
  <si>
    <t>Ogres</t>
  </si>
  <si>
    <t>Preiļu</t>
  </si>
  <si>
    <t>Smiltenes</t>
  </si>
  <si>
    <t>Tukuma</t>
  </si>
  <si>
    <t>Valkas</t>
  </si>
  <si>
    <t>Valmieras</t>
  </si>
  <si>
    <t>Kokneses</t>
  </si>
  <si>
    <t>Krustpils</t>
  </si>
  <si>
    <t>Neretas</t>
  </si>
  <si>
    <t>Ozolnieku</t>
  </si>
  <si>
    <t>Pļaviņu</t>
  </si>
  <si>
    <t>Rundāles</t>
  </si>
  <si>
    <t>Salas</t>
  </si>
  <si>
    <t>Skrīveru</t>
  </si>
  <si>
    <t>Tērvetes</t>
  </si>
  <si>
    <t>Vecumnieku</t>
  </si>
  <si>
    <t>Viesītes</t>
  </si>
  <si>
    <t>Ādažu</t>
  </si>
  <si>
    <t>Alojas</t>
  </si>
  <si>
    <t>Baldones</t>
  </si>
  <si>
    <t>Carnikavas</t>
  </si>
  <si>
    <t>Engures</t>
  </si>
  <si>
    <t>Garkalnes</t>
  </si>
  <si>
    <t>Ikšķiles</t>
  </si>
  <si>
    <t>Jaunpils</t>
  </si>
  <si>
    <t>Kandavas</t>
  </si>
  <si>
    <t>Ķeguma</t>
  </si>
  <si>
    <t>Kekavas</t>
  </si>
  <si>
    <t>Krimuldas</t>
  </si>
  <si>
    <t>Lielvārdes</t>
  </si>
  <si>
    <t>Mālpils</t>
  </si>
  <si>
    <t>Mārupes</t>
  </si>
  <si>
    <t>Olaines</t>
  </si>
  <si>
    <t>Ropažu</t>
  </si>
  <si>
    <t>Salacgrīvas</t>
  </si>
  <si>
    <t>Salaspils</t>
  </si>
  <si>
    <t>Saulkrastu</t>
  </si>
  <si>
    <t>Sējas</t>
  </si>
  <si>
    <t>Siguldas</t>
  </si>
  <si>
    <t>Stopiņu</t>
  </si>
  <si>
    <t>Amatas</t>
  </si>
  <si>
    <t>Apes</t>
  </si>
  <si>
    <t>Beverīnas</t>
  </si>
  <si>
    <t>Burtnieku</t>
  </si>
  <si>
    <t>Cesvaines</t>
  </si>
  <si>
    <t>Ērgļu</t>
  </si>
  <si>
    <t>Jaunpiebalgas</t>
  </si>
  <si>
    <t>Kocēnu</t>
  </si>
  <si>
    <t>Līgatnes</t>
  </si>
  <si>
    <t>Lubānas</t>
  </si>
  <si>
    <t>Mazsalacas</t>
  </si>
  <si>
    <t>Naukšēnu</t>
  </si>
  <si>
    <t>Pārgaujas</t>
  </si>
  <si>
    <t>Priekuļu</t>
  </si>
  <si>
    <t>Raunas</t>
  </si>
  <si>
    <t>Rūjienas</t>
  </si>
  <si>
    <t>Strenču</t>
  </si>
  <si>
    <t>Varakļānu</t>
  </si>
  <si>
    <t>Vecpiebalgas</t>
  </si>
  <si>
    <t>Aglonas</t>
  </si>
  <si>
    <t>Baltinavas</t>
  </si>
  <si>
    <t>Ciblas</t>
  </si>
  <si>
    <t>Dagdas</t>
  </si>
  <si>
    <t>Ilūkstes</t>
  </si>
  <si>
    <t>Līvānu</t>
  </si>
  <si>
    <t>Riebiņu</t>
  </si>
  <si>
    <t>Rugāju</t>
  </si>
  <si>
    <t>Vārkavas</t>
  </si>
  <si>
    <t>Viļakas</t>
  </si>
  <si>
    <t>Viļānu</t>
  </si>
  <si>
    <t>Zilupes</t>
  </si>
  <si>
    <t>.</t>
  </si>
  <si>
    <t>Apliecinu, ka cirsmas robeža apvidū ir zināma un zemes vienības robežzīmes un robežstigas apvidū ir ierīkotas un uzturētas atbilstoši normatīvajiem aktiem par zemes kadastrālo uzmērīšanu.</t>
  </si>
  <si>
    <t>Zemes īpašnieks vai tiesiskais valdītājs :</t>
  </si>
  <si>
    <t xml:space="preserve">  Zemes vienības kadastra Nr.</t>
  </si>
  <si>
    <t>Kārsavas</t>
  </si>
  <si>
    <t>Iestigotās platības skice</t>
  </si>
  <si>
    <t>Nr.</t>
  </si>
  <si>
    <t>Zemes vienības robežposma robežpunktu koordinātes LKS-92</t>
  </si>
  <si>
    <t>ROBEŽPUNKTU KOORDINĀTES</t>
  </si>
  <si>
    <t>X koord</t>
  </si>
  <si>
    <t>Y koord</t>
  </si>
  <si>
    <t>Malas garums m</t>
  </si>
  <si>
    <t>Azimuts    (leņķis pret Z)</t>
  </si>
  <si>
    <t>X koord.</t>
  </si>
  <si>
    <t>Uzmērīja:</t>
  </si>
  <si>
    <t>Galvenā izlases cirte</t>
  </si>
  <si>
    <t>Kailcirte pēc caurmēra</t>
  </si>
  <si>
    <t>Jānis Šmiukšis</t>
  </si>
  <si>
    <t>pagasts</t>
  </si>
  <si>
    <t>Madlienas</t>
  </si>
  <si>
    <t>8074 001 0081</t>
  </si>
  <si>
    <t>Lūši</t>
  </si>
  <si>
    <t>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</si>
</sst>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;[Red]0.00"/>
  </numFmts>
  <fonts count="40">
    <font>
      <sz val="10"/>
      <name val="Arial"/>
      <charset val="186"/>
    </font>
    <font>
      <sz val="10"/>
      <name val="Arial"/>
      <family val="2"/>
      <charset val="186"/>
    </font>
    <font>
      <sz val="12"/>
      <name val="RimHelvetica"/>
    </font>
    <font>
      <sz val="9"/>
      <name val="Arial"/>
      <family val="2"/>
      <charset val="186"/>
    </font>
    <font>
      <sz val="9"/>
      <name val="RimHelvetica"/>
    </font>
    <font>
      <sz val="10"/>
      <color indexed="10"/>
      <name val="Arial"/>
      <family val="2"/>
      <charset val="186"/>
    </font>
    <font>
      <sz val="10"/>
      <color indexed="13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Arial"/>
      <family val="2"/>
      <charset val="186"/>
    </font>
    <font>
      <sz val="8"/>
      <name val="Times New Roman"/>
      <family val="1"/>
      <charset val="186"/>
    </font>
    <font>
      <sz val="10"/>
      <color indexed="2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26"/>
      <name val="Arial"/>
      <family val="2"/>
      <charset val="186"/>
    </font>
    <font>
      <sz val="10"/>
      <color indexed="55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b/>
      <sz val="10"/>
      <color indexed="60"/>
      <name val="Arial"/>
      <family val="2"/>
      <charset val="186"/>
    </font>
    <font>
      <b/>
      <sz val="10"/>
      <color indexed="9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indexed="63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0" tint="-0.249977111117893"/>
      <name val="Arial"/>
      <family val="2"/>
      <charset val="186"/>
    </font>
    <font>
      <sz val="1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7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0" borderId="0" xfId="1" quotePrefix="1" applyNumberFormat="1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2" borderId="5" xfId="0" applyFont="1" applyFill="1" applyBorder="1" applyAlignment="1" applyProtection="1">
      <alignment horizont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0" borderId="0" xfId="0" quotePrefix="1" applyFont="1" applyAlignment="1" applyProtection="1">
      <alignment horizontal="center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4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3" xfId="0" applyFont="1" applyFill="1" applyBorder="1" applyAlignment="1" applyProtection="1">
      <alignment horizontal="center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1" fontId="19" fillId="6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8" xfId="0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horizontal="center" wrapText="1"/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19" fillId="5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" fontId="22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66" fontId="22" fillId="0" borderId="0" xfId="0" applyNumberFormat="1" applyFont="1" applyFill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2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 horizontal="center" wrapText="1"/>
      <protection hidden="1"/>
    </xf>
    <xf numFmtId="1" fontId="22" fillId="0" borderId="0" xfId="0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20" fillId="0" borderId="0" xfId="0" applyFont="1" applyFill="1" applyAlignment="1" applyProtection="1">
      <alignment horizontal="center" wrapText="1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1" fillId="0" borderId="4" xfId="0" applyFont="1" applyFill="1" applyBorder="1" applyAlignment="1" applyProtection="1">
      <alignment horizontal="center" vertical="center" textRotation="90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2" fillId="0" borderId="0" xfId="0" quotePrefix="1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0" fillId="10" borderId="4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4" xfId="0" applyFont="1" applyFill="1" applyBorder="1"/>
    <xf numFmtId="0" fontId="12" fillId="0" borderId="0" xfId="0" applyFont="1" applyFill="1" applyBorder="1" applyAlignment="1">
      <alignment horizontal="right"/>
    </xf>
    <xf numFmtId="0" fontId="9" fillId="0" borderId="15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 wrapText="1"/>
      <protection hidden="1"/>
    </xf>
    <xf numFmtId="1" fontId="19" fillId="5" borderId="10" xfId="0" applyNumberFormat="1" applyFont="1" applyFill="1" applyBorder="1" applyAlignment="1" applyProtection="1">
      <alignment horizontal="center"/>
      <protection hidden="1"/>
    </xf>
    <xf numFmtId="1" fontId="20" fillId="2" borderId="10" xfId="0" applyNumberFormat="1" applyFont="1" applyFill="1" applyBorder="1" applyAlignment="1" applyProtection="1">
      <alignment horizontal="center"/>
      <protection hidden="1"/>
    </xf>
    <xf numFmtId="0" fontId="9" fillId="2" borderId="18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1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horizontal="center"/>
    </xf>
    <xf numFmtId="14" fontId="17" fillId="2" borderId="0" xfId="0" applyNumberFormat="1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19" xfId="0" applyFont="1" applyFill="1" applyBorder="1"/>
    <xf numFmtId="0" fontId="3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Protection="1">
      <protection locked="0"/>
    </xf>
    <xf numFmtId="0" fontId="35" fillId="2" borderId="0" xfId="2" applyFont="1" applyFill="1" applyBorder="1" applyAlignment="1">
      <alignment horizontal="left" vertical="top" wrapText="1" indent="1"/>
    </xf>
    <xf numFmtId="0" fontId="9" fillId="11" borderId="0" xfId="0" applyFont="1" applyFill="1" applyBorder="1"/>
    <xf numFmtId="0" fontId="9" fillId="11" borderId="20" xfId="0" applyFont="1" applyFill="1" applyBorder="1"/>
    <xf numFmtId="0" fontId="9" fillId="11" borderId="19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0" borderId="21" xfId="0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0" fontId="8" fillId="11" borderId="0" xfId="0" applyFont="1" applyFill="1" applyBorder="1" applyAlignment="1">
      <alignment horizontal="center"/>
    </xf>
    <xf numFmtId="2" fontId="26" fillId="11" borderId="20" xfId="0" applyNumberFormat="1" applyFont="1" applyFill="1" applyBorder="1" applyAlignment="1">
      <alignment horizontal="left"/>
    </xf>
    <xf numFmtId="0" fontId="9" fillId="11" borderId="14" xfId="0" applyFont="1" applyFill="1" applyBorder="1" applyAlignment="1"/>
    <xf numFmtId="0" fontId="9" fillId="11" borderId="0" xfId="0" applyFont="1" applyFill="1" applyBorder="1" applyAlignment="1"/>
    <xf numFmtId="0" fontId="8" fillId="11" borderId="14" xfId="0" applyFont="1" applyFill="1" applyBorder="1" applyAlignment="1"/>
    <xf numFmtId="0" fontId="8" fillId="11" borderId="0" xfId="0" applyFont="1" applyFill="1" applyBorder="1" applyAlignment="1"/>
    <xf numFmtId="2" fontId="26" fillId="11" borderId="0" xfId="0" applyNumberFormat="1" applyFont="1" applyFill="1" applyBorder="1" applyAlignment="1"/>
    <xf numFmtId="2" fontId="26" fillId="11" borderId="20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22" fillId="13" borderId="0" xfId="0" applyFont="1" applyFill="1" applyAlignment="1" applyProtection="1">
      <alignment horizontal="center"/>
      <protection hidden="1"/>
    </xf>
    <xf numFmtId="0" fontId="22" fillId="13" borderId="0" xfId="0" applyFont="1" applyFill="1" applyAlignment="1" applyProtection="1">
      <alignment horizontal="center" wrapText="1"/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20" fillId="13" borderId="0" xfId="0" quotePrefix="1" applyFont="1" applyFill="1" applyAlignment="1" applyProtection="1">
      <alignment horizontal="center"/>
      <protection hidden="1"/>
    </xf>
    <xf numFmtId="165" fontId="22" fillId="13" borderId="0" xfId="0" applyNumberFormat="1" applyFont="1" applyFill="1" applyAlignment="1" applyProtection="1">
      <alignment horizontal="center"/>
      <protection hidden="1"/>
    </xf>
    <xf numFmtId="0" fontId="18" fillId="13" borderId="0" xfId="0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 wrapText="1"/>
      <protection hidden="1"/>
    </xf>
    <xf numFmtId="0" fontId="38" fillId="13" borderId="0" xfId="0" applyFont="1" applyFill="1" applyAlignment="1" applyProtection="1">
      <alignment horizontal="center"/>
      <protection hidden="1"/>
    </xf>
    <xf numFmtId="0" fontId="38" fillId="13" borderId="0" xfId="0" applyFont="1" applyFill="1" applyAlignment="1" applyProtection="1">
      <alignment horizontal="center" wrapText="1"/>
      <protection hidden="1"/>
    </xf>
    <xf numFmtId="0" fontId="38" fillId="13" borderId="0" xfId="0" quotePrefix="1" applyFont="1" applyFill="1" applyAlignment="1" applyProtection="1">
      <alignment horizontal="center"/>
      <protection hidden="1"/>
    </xf>
    <xf numFmtId="165" fontId="38" fillId="13" borderId="0" xfId="0" applyNumberFormat="1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 wrapText="1"/>
      <protection hidden="1"/>
    </xf>
    <xf numFmtId="0" fontId="19" fillId="13" borderId="10" xfId="0" applyFont="1" applyFill="1" applyBorder="1" applyAlignment="1" applyProtection="1">
      <alignment horizontal="center"/>
      <protection hidden="1"/>
    </xf>
    <xf numFmtId="0" fontId="22" fillId="13" borderId="0" xfId="0" quotePrefix="1" applyFont="1" applyFill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2" borderId="0" xfId="0" applyNumberFormat="1" applyFont="1" applyFill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65" fontId="14" fillId="9" borderId="0" xfId="0" applyNumberFormat="1" applyFont="1" applyFill="1" applyBorder="1" applyAlignment="1" applyProtection="1">
      <alignment horizontal="center" vertical="center" wrapText="1"/>
      <protection hidden="1"/>
    </xf>
    <xf numFmtId="165" fontId="23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25" fillId="7" borderId="0" xfId="0" applyNumberFormat="1" applyFont="1" applyFill="1" applyBorder="1" applyAlignment="1" applyProtection="1">
      <alignment horizontal="center"/>
      <protection hidden="1"/>
    </xf>
    <xf numFmtId="165" fontId="14" fillId="6" borderId="10" xfId="0" applyNumberFormat="1" applyFont="1" applyFill="1" applyBorder="1" applyAlignment="1" applyProtection="1">
      <alignment horizontal="center"/>
      <protection locked="0"/>
    </xf>
    <xf numFmtId="165" fontId="19" fillId="6" borderId="10" xfId="0" applyNumberFormat="1" applyFont="1" applyFill="1" applyBorder="1" applyAlignment="1" applyProtection="1">
      <alignment horizontal="center"/>
      <protection locked="0"/>
    </xf>
    <xf numFmtId="165" fontId="14" fillId="8" borderId="10" xfId="0" applyNumberFormat="1" applyFont="1" applyFill="1" applyBorder="1" applyAlignment="1" applyProtection="1">
      <alignment horizontal="center"/>
      <protection locked="0"/>
    </xf>
    <xf numFmtId="165" fontId="22" fillId="3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 wrapText="1"/>
      <protection hidden="1"/>
    </xf>
    <xf numFmtId="165" fontId="20" fillId="0" borderId="0" xfId="0" applyNumberFormat="1" applyFont="1" applyFill="1" applyAlignment="1" applyProtection="1">
      <alignment horizontal="center"/>
      <protection hidden="1"/>
    </xf>
    <xf numFmtId="165" fontId="22" fillId="0" borderId="0" xfId="0" applyNumberFormat="1" applyFont="1" applyFill="1" applyAlignment="1" applyProtection="1">
      <alignment horizontal="center" wrapText="1"/>
      <protection hidden="1"/>
    </xf>
    <xf numFmtId="165" fontId="18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wrapText="1"/>
    </xf>
    <xf numFmtId="165" fontId="12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 applyProtection="1">
      <alignment horizontal="center" vertical="top"/>
      <protection locked="0"/>
    </xf>
    <xf numFmtId="165" fontId="9" fillId="2" borderId="0" xfId="0" applyNumberFormat="1" applyFont="1" applyFill="1" applyBorder="1" applyAlignment="1" applyProtection="1">
      <alignment horizontal="center" vertical="top"/>
    </xf>
    <xf numFmtId="165" fontId="9" fillId="2" borderId="0" xfId="0" applyNumberFormat="1" applyFont="1" applyFill="1" applyBorder="1" applyProtection="1"/>
    <xf numFmtId="165" fontId="9" fillId="2" borderId="0" xfId="0" applyNumberFormat="1" applyFont="1" applyFill="1" applyProtection="1"/>
    <xf numFmtId="165" fontId="7" fillId="2" borderId="0" xfId="0" applyNumberFormat="1" applyFont="1" applyFill="1" applyProtection="1"/>
    <xf numFmtId="165" fontId="9" fillId="0" borderId="0" xfId="0" applyNumberFormat="1" applyFont="1" applyFill="1"/>
    <xf numFmtId="165" fontId="9" fillId="0" borderId="1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/>
    <xf numFmtId="2" fontId="9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protection locked="0"/>
    </xf>
    <xf numFmtId="2" fontId="17" fillId="0" borderId="0" xfId="0" applyNumberFormat="1" applyFont="1" applyFill="1" applyBorder="1" applyAlignment="1">
      <alignment vertical="top"/>
    </xf>
    <xf numFmtId="2" fontId="8" fillId="0" borderId="2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/>
    <xf numFmtId="2" fontId="32" fillId="0" borderId="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/>
    </xf>
    <xf numFmtId="2" fontId="9" fillId="2" borderId="0" xfId="0" applyNumberFormat="1" applyFont="1" applyFill="1"/>
    <xf numFmtId="2" fontId="9" fillId="2" borderId="0" xfId="0" applyNumberFormat="1" applyFont="1" applyFill="1" applyBorder="1"/>
    <xf numFmtId="2" fontId="9" fillId="2" borderId="0" xfId="0" applyNumberFormat="1" applyFont="1" applyFill="1" applyBorder="1" applyProtection="1"/>
    <xf numFmtId="2" fontId="9" fillId="2" borderId="0" xfId="0" applyNumberFormat="1" applyFont="1" applyFill="1" applyProtection="1"/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10" borderId="4" xfId="0" applyFont="1" applyFill="1" applyBorder="1" applyAlignment="1" applyProtection="1">
      <alignment horizontal="center" vertical="center" textRotation="90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7" fillId="12" borderId="4" xfId="0" applyFont="1" applyFill="1" applyBorder="1" applyAlignment="1" applyProtection="1">
      <alignment horizontal="center" vertical="center" wrapText="1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</cellXfs>
  <cellStyles count="3">
    <cellStyle name="Normal_JAKUBS" xfId="1" xr:uid="{00000000-0005-0000-0000-000001000000}"/>
    <cellStyle name="Parasts" xfId="0" builtinId="0"/>
    <cellStyle name="Parast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schemas.openxmlformats.org/wordprocessingml/2006/main' xmlns:ns5='http://schemas.openxmlformats.org/package/2006/relationships' xmlns:ns6='http://schemas.openxmlformats.org/package/2006/metadata/core-properties' xmlns:ns7='http://schemas.openxmlformats.org/officeDocument/2006/math' xmlns:ns8='http://schemas.openxmlformats.org/officeDocument/2006/extended-properties' xmlns:ns9='http://schemas.openxmlformats.org/officeDocument/2006/docPropsVTypes' xmlns:ns10='http://schemas.openxmlformats.org/markup-compatibility/2006' xmlns:ns11='http://schemas.openxmlformats.org/drawingml/2006/main' xmlns:ns12='http://purl.org/dc/terms/' xmlns:ns13='http://purl.org/dc/elements/1.1/'">
  <Schema ID="Schema1" Namespace="urn:schemas-microsoft-com:vml">
    <xsd:schema xmlns:xsd="http://www.w3.org/2001/XMLSchema" xmlns:ns0="urn:schemas-microsoft-com:vml" xmlns="" targetNamespace="urn:schemas-microsoft-com:vml"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</xsd:schema>
  </Schema>
  <Schema ID="Schema3" Namespace="http://schemas.openxmlformats.org/wordprocessingml/2006/main">
    <xsd:schema xmlns:xsd="http://www.w3.org/2001/XMLSchema" xmlns:ns0="urn:schemas-microsoft-com:office:office" xmlns:ns1="http://schemas.openxmlformats.org/wordprocessingml/2006/main" xmlns:ns2="http://schemas.openxmlformats.org/officeDocument/2006/math" xmlns:ns3="http://schemas.openxmlformats.org/markup-compatibility/2006" xmlns="" targetNamespace="http://schemas.openxmlformats.org/wordprocessingml/2006/main">
      <xsd:import namespace="urn:schemas-microsoft-com:office:office"/>
      <xsd:import namespace="http://schemas.openxmlformats.org/officeDocument/2006/math"/>
      <xsd:import namespace="http://schemas.openxmlformats.org/markup-compatibility/2006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nillable="true" name="tbl" form="qualified">
                    <xsd:complexType>
                      <xsd:sequence minOccurs="0">
                        <xsd:element minOccurs="0" nillable="true" name="tblPr" form="qualified">
                          <xsd:complexType>
                            <xsd:sequence minOccurs="0">
                              <xsd:element minOccurs="0" nillable="true" name="tblW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Ind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Look" form="qualified">
                                <xsd:complexType>
                                  <xsd:attribute ref="ns1:val"/>
                                  <xsd:attribute ref="ns1:firstRow"/>
                                  <xsd:attribute ref="ns1:lastRow"/>
                                  <xsd:attribute ref="ns1:firstColumn"/>
                                  <xsd:attribute ref="ns1:lastColumn"/>
                                  <xsd:attribute ref="ns1:noHBand"/>
                                  <xsd:attribute ref="ns1:noVBand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Grid" form="qualified">
                          <xsd:complexType>
                            <xsd:sequence minOccurs="0">
                              <xsd:element minOccurs="0" nillable="true" name="gridCol" form="qualified">
                                <xsd:complexType>
                                  <xsd:attribute ref="ns1:w"/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tr" form="qualified">
                          <xsd:complexType>
                            <xsd:sequence minOccurs="0">
                              <xsd:element minOccurs="0" nillable="true" name="trPr" form="qualified">
                                <xsd:complexType>
                                  <xsd:sequence minOccurs="0">
                                    <xsd:element minOccurs="0" nillable="true" name="trHeight" form="qualified">
                                      <xsd:complexType>
                                        <xsd:attribute ref="ns1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c" form="qualified">
                                <xsd:complexType>
                                  <xsd:sequence minOccurs="0">
                                    <xsd:element minOccurs="0" nillable="true" name="tcPr" form="qualified">
                                      <xsd:complexType>
                                        <xsd:sequence minOccurs="0">
                                          <xsd:element minOccurs="0" nillable="true" name="tcW" form="qualified">
                                            <xsd:complexType>
                                              <xsd:attribute ref="ns1:w"/>
                                              <xsd:attribute ref="ns1:type"/>
                                            </xsd:complexType>
                                          </xsd:element>
                                          <xsd:element minOccurs="0" nillable="true" name="tcBorders" form="qualified">
                                            <xsd:complexType>
                                              <xsd:sequence minOccurs="0">
                                                <xsd:element minOccurs="0" nillable="true" name="top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lef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bottom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righ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shd" form="qualified">
                                            <xsd:complexType>
                                              <xsd:attribute ref="ns1:val"/>
                                              <xsd:attribute ref="ns1:color"/>
                                              <xsd:attribute ref="ns1:fill"/>
                                            </xsd:complexType>
                                          </xsd:element>
                                          <xsd:element minOccurs="0" nillable="true" type="xsd:string" name="noWrap" form="qualified"/>
                                          <xsd:element minOccurs="0" nillable="true" name="vAlign" form="qualified">
                                            <xsd:complexType>
                                              <xsd:attribute ref="ns1:val"/>
                                            </xsd:complexType>
                                          </xsd:element>
                                          <xsd:element minOccurs="0" nillable="true" type="xsd:string" name="hideMark" form="qualified"/>
                                        </xsd:sequence>
                                      </xsd:complexType>
                                    </xsd:element>
                                    <xsd:element minOccurs="0" nillable="true" name="p" form="qualified">
                                      <xsd:complexType>
                                        <xsd:sequence minOccurs="0" maxOccurs="unbounded">
                                          <xsd:element minOccurs="0" nillable="true" name="pPr" form="qualified">
                                            <xsd:complexType>
                                              <xsd:sequence minOccurs="0">
                                                <xsd:element minOccurs="0" nillable="true" name="spacing" form="qualified">
                                                  <xsd:complexType>
                                                    <xsd:attribute ref="ns1:after"/>
                                                    <xsd:attribute ref="ns1:line"/>
                                                    <xsd:attribute ref="ns1:lineRule"/>
                                                  </xsd:complexType>
                                                </xsd:element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r" form="qualified">
                                            <xsd:complexType>
                                              <xsd:sequence minOccurs="0"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t" form="qualified"/>
                                              </xsd:sequence>
                                              <xsd:attribute ref="ns1:rsidRPr"/>
                                            </xsd:complexType>
                                          </xsd:element>
                                          <xsd:element minOccurs="0" maxOccurs="unbounded" nillable="true" name="proofErr" form="qualified">
                                            <xsd:complexType>
                                              <xsd:attribute ref="ns1:type"/>
                                            </xsd:complexType>
                                          </xsd:element>
                                        </xsd:sequence>
                                        <xsd:attribute ref="ns1:rsidR"/>
                                        <xsd:attribute ref="ns1:rsidRPr"/>
                                        <xsd:attribute ref="ns1:rsidRDefault"/>
                                        <xsd:attribute ref="ns1:rsidP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1:rsidR"/>
                            <xsd:attribute ref="ns1:rsidRPr"/>
                            <xsd:attribute ref="ns1:rsidTr"/>
                          </xsd:complexType>
                        </xsd:element>
                      </xsd:sequence>
                    </xsd:complexType>
                  </xsd:element>
                  <xsd:element minOccurs="0" nillable="true" name="p" form="qualified">
                    <xsd:complexType>
                      <xsd:sequence minOccurs="0">
                        <xsd:element minOccurs="0" nillable="true" name="bookmarkStart" form="qualified">
                          <xsd:complexType>
                            <xsd:attribute ref="ns1:id"/>
                            <xsd:attribute ref="ns1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1:id"/>
                          </xsd:complexType>
                        </xsd:element>
                      </xsd:sequence>
                      <xsd:attribute ref="ns1:rsidR"/>
                      <xsd:attribute ref="ns1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pgSz" form="qualified">
                          <xsd:complexType>
                            <xsd:attribute ref="ns1:w"/>
                            <xsd:attribute ref="ns1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1:top"/>
                            <xsd:attribute ref="ns1:right"/>
                            <xsd:attribute ref="ns1:bottom"/>
                            <xsd:attribute ref="ns1:left"/>
                            <xsd:attribute ref="ns1:header"/>
                            <xsd:attribute ref="ns1:footer"/>
                            <xsd:attribute ref="ns1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1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1:linePitch"/>
                          </xsd:complexType>
                        </xsd:element>
                      </xsd:sequence>
                      <xsd:attribute ref="ns1:rsidR"/>
                    </xsd:complexType>
                  </xsd:element>
                </xsd:sequence>
              </xsd:complexType>
            </xsd:element>
          </xsd:sequence>
          <xsd:attribute ref="ns3:Ignorable"/>
        </xsd:complexType>
      </xsd:element>
      <xsd:element nillable="true" name="settings">
        <xsd:complexType>
          <xsd:sequence minOccurs="0">
            <xsd:element minOccurs="0" nillable="true" name="zoom" form="qualified">
              <xsd:complexType>
                <xsd:attribute ref="ns1:percent"/>
              </xsd:complexType>
            </xsd:element>
            <xsd:element minOccurs="0" nillable="true" name="proofState" form="qualified">
              <xsd:complexType>
                <xsd:attribute ref="ns1:spelling"/>
                <xsd:attribute ref="ns1:grammar"/>
              </xsd:complexType>
            </xsd:element>
            <xsd:element minOccurs="0" nillable="true" name="defaultTabStop" form="qualified">
              <xsd:complexType>
                <xsd:attribute ref="ns1:val"/>
              </xsd:complexType>
            </xsd:element>
            <xsd:element minOccurs="0" nillable="true" name="characterSpacingControl" form="qualified">
              <xsd:complexType>
                <xsd:attribute ref="ns1:val"/>
              </xsd:complexType>
            </xsd:element>
            <xsd:element minOccurs="0" nillable="true" name="compat" form="qualified">
              <xsd:complexType>
                <xsd:sequence minOccurs="0">
                  <xsd:element minOccurs="0" maxOccurs="unbounded" nillable="true" name="compatSetting" form="qualified">
                    <xsd:complexType>
                      <xsd:attribute ref="ns1:name"/>
                      <xsd:attribute ref="ns1:uri"/>
                      <xsd:attribute ref="ns1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1:val"/>
                    </xsd:complexType>
                  </xsd:element>
                  <xsd:element minOccurs="0" maxOccurs="unbounded" nillable="true" name="rsid" form="qualified">
                    <xsd:complexType>
                      <xsd:attribute ref="ns1:val"/>
                    </xsd:complexType>
                  </xsd:element>
                </xsd:sequence>
              </xsd:complexType>
            </xsd:element>
            <xsd:element minOccurs="0" ref="ns2:mathPr"/>
            <xsd:element minOccurs="0" nillable="true" name="themeFontLang" form="qualified">
              <xsd:complexType>
                <xsd:attribute ref="ns1:val"/>
              </xsd:complexType>
            </xsd:element>
            <xsd:element minOccurs="0" nillable="true" name="clrSchemeMapping" form="qualified">
              <xsd:complexType>
                <xsd:attribute ref="ns1:bg1"/>
                <xsd:attribute ref="ns1:t1"/>
                <xsd:attribute ref="ns1:bg2"/>
                <xsd:attribute ref="ns1:t2"/>
                <xsd:attribute ref="ns1:accent1"/>
                <xsd:attribute ref="ns1:accent2"/>
                <xsd:attribute ref="ns1:accent3"/>
                <xsd:attribute ref="ns1:accent4"/>
                <xsd:attribute ref="ns1:accent5"/>
                <xsd:attribute ref="ns1:accent6"/>
                <xsd:attribute ref="ns1:hyperlink"/>
                <xsd:attribute ref="ns1:followedHyperlink"/>
              </xsd:complexType>
            </xsd:element>
            <xsd:element minOccurs="0" nillable="true" name="shapeDefaults" form="qualified">
              <xsd:complexType>
                <xsd:sequence minOccurs="0">
                  <xsd:element minOccurs="0" ref="ns0:shapedefaults"/>
                  <xsd:element minOccurs="0" ref="ns0:shapelayout"/>
                </xsd:sequence>
              </xsd:complexType>
            </xsd:element>
            <xsd:element minOccurs="0" nillable="true" name="decimalSymbol" form="qualified">
              <xsd:complexType>
                <xsd:attribute ref="ns1:val"/>
              </xsd:complexType>
            </xsd:element>
            <xsd:element minOccurs="0" nillable="true" name="listSeparator" form="qualified">
              <xsd:complexType>
                <xsd:attribute ref="ns1:val"/>
              </xsd:complexType>
            </xsd:element>
          </xsd:sequence>
          <xsd:attribute ref="ns3:Ignorable"/>
        </xsd:complexType>
      </xsd:element>
      <xsd:element nillable="true" name="webSettings">
        <xsd:complexType>
          <xsd:sequence minOccurs="0">
            <xsd:element minOccurs="0" nillable="true" name="divs" form="qualified">
              <xsd:complexType>
                <xsd:sequence minOccurs="0">
                  <xsd:element minOccurs="0" nillable="true" name="div" form="qualified">
                    <xsd:complexType>
                      <xsd:sequence minOccurs="0">
                        <xsd:element minOccurs="0" nillable="true" name="bodyDiv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Lef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Righ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Top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Bottom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divBd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1:id"/>
                    </xsd:complexType>
                  </xsd:element>
                </xsd:sequence>
              </xsd:complexType>
            </xsd:element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3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1:asciiTheme"/>
                                  <xsd:attribute ref="ns1:eastAsiaTheme"/>
                                  <xsd:attribute ref="ns1:hAnsiTheme"/>
                                  <xsd:attribute ref="ns1:cstheme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1:val"/>
                                  <xsd:attribute ref="ns1:eastAsia"/>
                                  <xsd:attribute ref="ns1:bid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1:after"/>
                                  <xsd:attribute ref="ns1:line"/>
                                  <xsd:attribute ref="ns1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1:name"/>
                      <xsd:attribute ref="ns1:semiHidden"/>
                      <xsd:attribute ref="ns1:uiPriority"/>
                      <xsd:attribute ref="ns1:unhideWhenUsed"/>
                      <xsd:attribute ref="ns1:qFormat"/>
                    </xsd:complexType>
                  </xsd:element>
                </xsd:sequence>
                <xsd:attribute ref="ns1:defLockedState"/>
                <xsd:attribute ref="ns1:defUIPriority"/>
                <xsd:attribute ref="ns1:defSemiHidden"/>
                <xsd:attribute ref="ns1:defUnhideWhenUsed"/>
                <xsd:attribute ref="ns1:defQFormat"/>
                <xsd:attribute ref="ns1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1:val"/>
                    </xsd:complexType>
                  </xsd:element>
                  <xsd:element minOccurs="0" nillable="true" type="xsd:string" name="qFormat" form="qualified"/>
                  <xsd:element minOccurs="0" nillable="true" name="uiPriority" form="qualified">
                    <xsd:complexType>
                      <xsd:attribute ref="ns1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1:w"/>
                            <xsd:attribute ref="ns1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asedOn" form="qualified">
                    <xsd:complexType>
                      <xsd:attribute ref="ns1:val"/>
                    </xsd:complexType>
                  </xsd:element>
                  <xsd:element minOccurs="0" nillable="true" name="link" form="qualified">
                    <xsd:complexType>
                      <xsd:attribute ref="ns1:val"/>
                    </xsd:complexType>
                  </xsd:element>
                  <xsd:element minOccurs="0" nillable="true" name="rsid" form="qualified">
                    <xsd:complexType>
                      <xsd:attribute ref="ns1:val"/>
                    </xsd:complexType>
                  </xsd:element>
                  <xsd:element minOccurs="0" nillable="true" name="pPr" form="qualified">
                    <xsd:complexType>
                      <xsd:sequence minOccurs="0">
                        <xsd:element minOccurs="0" nillable="true" name="spacing" form="qualified">
                          <xsd:complexType>
                            <xsd:attribute ref="ns1:after"/>
                            <xsd:attribute ref="ns1:line"/>
                            <xsd:attribute ref="ns1:lineRule"/>
                          </xsd:complexType>
                        </xsd:element>
                      </xsd:sequence>
                    </xsd:complexType>
                  </xsd:element>
                  <xsd:element minOccurs="0" nillable="true" name="rPr" form="qualified">
                    <xsd:complexType>
                      <xsd:sequence minOccurs="0">
                        <xsd:element minOccurs="0" nillable="true" name="rFonts" form="qualified">
                          <xsd:complexType>
                            <xsd:attribute ref="ns1:ascii"/>
                            <xsd:attribute ref="ns1:hAnsi"/>
                            <xsd:attribute ref="ns1:cs"/>
                          </xsd:complexType>
                        </xsd:element>
                        <xsd:element minOccurs="0" nillable="true" name="sz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1:val"/>
                          </xsd:complexType>
                        </xsd:element>
                      </xsd:sequence>
                    </xsd:complexType>
                  </xsd:element>
                </xsd:all>
                <xsd:attribute ref="ns1:type"/>
                <xsd:attribute ref="ns1:default"/>
                <xsd:attribute ref="ns1:styleId"/>
                <xsd:attribute ref="ns1:customStyle"/>
              </xsd:complexType>
            </xsd:element>
          </xsd:sequence>
          <xsd:attribute ref="ns3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sequence minOccurs="0">
                  <xsd:element minOccurs="0" nillable="true" name="panose1" form="qualified">
                    <xsd:complexType>
                      <xsd:attribute ref="ns1:val"/>
                    </xsd:complexType>
                  </xsd:element>
                  <xsd:element minOccurs="0" nillable="true" name="charset" form="qualified">
                    <xsd:complexType>
                      <xsd:attribute ref="ns1:val"/>
                    </xsd:complexType>
                  </xsd:element>
                  <xsd:element minOccurs="0" nillable="true" name="family" form="qualified">
                    <xsd:complexType>
                      <xsd:attribute ref="ns1:val"/>
                    </xsd:complexType>
                  </xsd:element>
                  <xsd:element minOccurs="0" nillable="true" name="pitch" form="qualified">
                    <xsd:complexType>
                      <xsd:attribute ref="ns1:val"/>
                    </xsd:complexType>
                  </xsd:element>
                  <xsd:element minOccurs="0" nillable="true" name="sig" form="qualified">
                    <xsd:complexType>
                      <xsd:attribute ref="ns1:usb0"/>
                      <xsd:attribute ref="ns1:usb1"/>
                      <xsd:attribute ref="ns1:usb2"/>
                      <xsd:attribute ref="ns1:usb3"/>
                      <xsd:attribute ref="ns1:csb0"/>
                      <xsd:attribute ref="ns1:csb1"/>
                    </xsd:complexType>
                  </xsd:element>
                </xsd:sequence>
                <xsd:attribute ref="ns1:name"/>
              </xsd:complexType>
            </xsd:element>
          </xsd:sequence>
          <xsd:attribute ref="ns3:Ignorable"/>
        </xsd:complexType>
      </xsd:element>
      <xsd:attribute name="w" type="xsd:integer"/>
      <xsd:attribute name="type" type="xsd:string"/>
      <xsd:attribute name="val" type="xsd:string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rsidR" type="xsd:string"/>
      <xsd:attribute name="rsidRPr" type="xsd:string"/>
      <xsd:attribute name="rsidTr" type="xsd:string"/>
      <xsd:attribute name="color" type="xsd:string"/>
      <xsd:attribute name="fill" type="xsd:string"/>
      <xsd:attribute name="rsidRDefault" type="xsd:string"/>
      <xsd:attribute name="rsidP" type="xsd:string"/>
      <xsd:attribute name="after" type="xsd:integer"/>
      <xsd:attribute name="line" type="xsd:integer"/>
      <xsd:attribute name="lineRule" type="xsd:string"/>
      <xsd:attribute name="ascii" type="xsd:string"/>
      <xsd:attribute name="eastAsia" type="xsd:string"/>
      <xsd:attribute name="hAnsi" type="xsd:string"/>
      <xsd:attribute name="cs" type="xsd:string"/>
      <xsd:attribute name="id" type="xsd:integer"/>
      <xsd:attribute name="name" type="xsd:string"/>
      <xsd:attribute name="h" type="xsd:integer"/>
      <xsd:attribute name="top" type="xsd:integer"/>
      <xsd:attribute name="right" type="xsd:integer"/>
      <xsd:attribute name="bottom" type="xsd:integer"/>
      <xsd:attribute name="left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percent" type="xsd:integer"/>
      <xsd:attribute name="spelling" type="xsd:string"/>
      <xsd:attribute name="grammar" type="xsd:string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sz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semiHidden" type="xsd:integer"/>
      <xsd:attribute name="uiPriority" type="xsd:integer"/>
      <xsd:attribute name="unhideWhenUsed" type="xsd:integer"/>
      <xsd:attribute name="qFormat" type="xsd:integer"/>
      <xsd:attribute name="default" type="xsd:integer"/>
      <xsd:attribute name="styleId" type="xsd:string"/>
      <xsd:attribute name="customStyle" type="xsd:integer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</xsd:schema>
  </Schema>
  <Schema ID="Schema4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5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creator"/>
            <xsd:element minOccurs="0" nillable="true" type="xsd:string" name="lastModifiedBy" form="qualified"/>
            <xsd:element minOccurs="0" nillable="true" type="xsd:integer" name="revision" form="qualified"/>
            <xsd:element minOccurs="0" ref="ns1:created"/>
            <xsd:element minOccurs="0" ref="ns1:modified"/>
          </xsd:sequence>
        </xsd:complexType>
      </xsd:element>
    </xsd:schema>
  </Schema>
  <Schema ID="Schema6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7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8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9" Namespace="http://schemas.openxmlformats.org/markup-compatibility/2006">
    <xsd:schema xmlns:xsd="http://www.w3.org/2001/XMLSchema" xmlns:ns0="http://schemas.openxmlformats.org/markup-compatibility/2006" xmlns="" targetNamespace="http://schemas.openxmlformats.org/markup-compatibility/2006">
      <xsd:attribute name="Ignorable" type="xsd:string"/>
    </xsd:schema>
  </Schema>
  <Schema ID="Schema10" Namespace="http://schemas.openxmlformats.org/drawingml/2006/main">
    <xsd:schema xmlns:xsd="http://www.w3.org/2001/XMLSchema" xmlns:ns0="http://schemas.openxmlformats.org/drawingml/2006/main" xmlns="" targetNamespace="http://schemas.openxmlformats.org/drawingml/2006/main"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sequence minOccurs="0">
                                                <xsd:element minOccurs="0" nillable="true" name="shade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  <xsd:element minOccurs="0" nillable="true" name="satMod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cene3d" form="qualified">
                                      <xsd:complexType>
                                        <xsd:sequence minOccurs="0">
                                          <xsd:element minOccurs="0" nillable="true" name="camera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prst" form="unqualified" type="xsd:string"/>
                                            </xsd:complexType>
                                          </xsd:element>
                                          <xsd:element minOccurs="0" nillable="true" name="lightRig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rig" form="unqualified" type="xsd:string"/>
                                              <xsd:attribute name="dir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p3d" form="qualified">
                                      <xsd:complexType>
                                        <xsd:sequence minOccurs="0">
                                          <xsd:element minOccurs="0" nillable="true" name="bevelT" form="qualified">
                                            <xsd:complexType>
                                              <xsd:attribute name="w" form="unqualified" type="xsd:integer"/>
                                              <xsd:attribute name="h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ath" form="qualified">
                                      <xsd:complexType>
                                        <xsd:sequence minOccurs="0">
                                          <xsd:element minOccurs="0" nillable="true" name="fillToRect" form="qualified">
                                            <xsd:complexType>
                                              <xsd:attribute name="l" form="unqualified" type="xsd:integer"/>
                                              <xsd:attribute name="t" form="unqualified" type="xsd:integer"/>
                                              <xsd:attribute name="r" form="unqualified" type="xsd:integer"/>
                                              <xsd:attribute name="b" form="unqualified" type="xsd:integer"/>
                                            </xsd:complexType>
                                          </xsd:element>
                                        </xsd:sequence>
                                        <xsd:attribute name="path" form="unqualified" type="xsd:string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</xsd:sequence>
          <xsd:attribute name="name" form="unqualified" type="xsd:string"/>
        </xsd:complexType>
      </xsd:element>
    </xsd:schema>
  </Schema>
  <Schema ID="Schema11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12" Namespace="http://purl.org/dc/elements/1.1/">
    <xsd:schema xmlns:xsd="http://www.w3.org/2001/XMLSchema" xmlns:ns0="http://purl.org/dc/elements/1.1/" xmlns="" targetNamespace="http://purl.org/dc/elements/1.1/">
      <xsd:element nillable="true" type="xsd:string" name="creator"/>
    </xsd:schema>
  </Schema>
  <Schema ID="Schema13" SchemaRef="Schema1 Schema2 Schema3 Schema4 Schema5 Schema6 Schema7 Schema8 Schema9 Schema10 Schema11 Schema12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4:theme"/>
                        <xsd:element minOccurs="0" ref="ns0:settings"/>
                        <xsd:element minOccurs="0" ref="ns0:webSettings"/>
                        <xsd:element minOccurs="0" ref="ns0:styles"/>
                        <xsd:element minOccurs="0" ref="ns2:coreProperties"/>
                        <xsd:element minOccurs="0" ref="ns0:fonts"/>
                        <xsd:element minOccurs="0" ref="ns3: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karte" RootElement="package" SchemaID="Schema1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990407673860911E-2"/>
          <c:y val="8.438818565400844E-4"/>
          <c:w val="0.91606929160411887"/>
          <c:h val="0.93164556962025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3.5999999999767169</c:v>
                </c:pt>
                <c:pt idx="1">
                  <c:v>11.799999999930151</c:v>
                </c:pt>
                <c:pt idx="2">
                  <c:v>5</c:v>
                </c:pt>
                <c:pt idx="3">
                  <c:v>0</c:v>
                </c:pt>
                <c:pt idx="4">
                  <c:v>14.299999999930151</c:v>
                </c:pt>
                <c:pt idx="5">
                  <c:v>11.699999999953434</c:v>
                </c:pt>
                <c:pt idx="6">
                  <c:v>20.400000000023283</c:v>
                </c:pt>
                <c:pt idx="7">
                  <c:v>24.699999999953434</c:v>
                </c:pt>
                <c:pt idx="8">
                  <c:v>30.699999999953434</c:v>
                </c:pt>
                <c:pt idx="9">
                  <c:v>52.900000000023283</c:v>
                </c:pt>
                <c:pt idx="10">
                  <c:v>65.799999999930151</c:v>
                </c:pt>
                <c:pt idx="11">
                  <c:v>111.79999999993015</c:v>
                </c:pt>
                <c:pt idx="12">
                  <c:v>98.199999999953434</c:v>
                </c:pt>
                <c:pt idx="13">
                  <c:v>97.900000000023283</c:v>
                </c:pt>
                <c:pt idx="14">
                  <c:v>93.099999999976717</c:v>
                </c:pt>
                <c:pt idx="15">
                  <c:v>81.199999999953434</c:v>
                </c:pt>
                <c:pt idx="16">
                  <c:v>100.09999999997672</c:v>
                </c:pt>
                <c:pt idx="17">
                  <c:v>42.199999999953434</c:v>
                </c:pt>
                <c:pt idx="18">
                  <c:v>35.799999999930151</c:v>
                </c:pt>
                <c:pt idx="19">
                  <c:v>3.5999999999767169</c:v>
                </c:pt>
                <c:pt idx="20">
                  <c:v>3.5999999999767169</c:v>
                </c:pt>
                <c:pt idx="21">
                  <c:v>3.5999999999767169</c:v>
                </c:pt>
                <c:pt idx="22">
                  <c:v>3.5999999999767169</c:v>
                </c:pt>
                <c:pt idx="23">
                  <c:v>3.5999999999767169</c:v>
                </c:pt>
                <c:pt idx="24">
                  <c:v>3.5999999999767169</c:v>
                </c:pt>
                <c:pt idx="25">
                  <c:v>3.5999999999767169</c:v>
                </c:pt>
                <c:pt idx="26">
                  <c:v>3.5999999999767169</c:v>
                </c:pt>
                <c:pt idx="27">
                  <c:v>3.5999999999767169</c:v>
                </c:pt>
                <c:pt idx="28">
                  <c:v>3.5999999999767169</c:v>
                </c:pt>
                <c:pt idx="29">
                  <c:v>3.5999999999767169</c:v>
                </c:pt>
                <c:pt idx="30">
                  <c:v>3.5999999999767169</c:v>
                </c:pt>
                <c:pt idx="31">
                  <c:v>3.5999999999767169</c:v>
                </c:pt>
                <c:pt idx="32">
                  <c:v>3.5999999999767169</c:v>
                </c:pt>
                <c:pt idx="33">
                  <c:v>3.5999999999767169</c:v>
                </c:pt>
                <c:pt idx="34">
                  <c:v>3.5999999999767169</c:v>
                </c:pt>
                <c:pt idx="35">
                  <c:v>3.5999999999767169</c:v>
                </c:pt>
                <c:pt idx="36">
                  <c:v>3.5999999999767169</c:v>
                </c:pt>
                <c:pt idx="37">
                  <c:v>3.5999999999767169</c:v>
                </c:pt>
                <c:pt idx="38">
                  <c:v>3.5999999999767169</c:v>
                </c:pt>
                <c:pt idx="39">
                  <c:v>3.5999999999767169</c:v>
                </c:pt>
                <c:pt idx="40">
                  <c:v>3.5999999999767169</c:v>
                </c:pt>
                <c:pt idx="41">
                  <c:v>3.5999999999767169</c:v>
                </c:pt>
                <c:pt idx="42">
                  <c:v>3.5999999999767169</c:v>
                </c:pt>
                <c:pt idx="43">
                  <c:v>3.5999999999767169</c:v>
                </c:pt>
                <c:pt idx="44">
                  <c:v>3.5999999999767169</c:v>
                </c:pt>
                <c:pt idx="45">
                  <c:v>3.5999999999767169</c:v>
                </c:pt>
                <c:pt idx="46">
                  <c:v>3.5999999999767169</c:v>
                </c:pt>
                <c:pt idx="47">
                  <c:v>3.5999999999767169</c:v>
                </c:pt>
                <c:pt idx="48">
                  <c:v>3.5999999999767169</c:v>
                </c:pt>
                <c:pt idx="49">
                  <c:v>3.5999999999767169</c:v>
                </c:pt>
                <c:pt idx="50">
                  <c:v>3.5999999999767169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288.29999999998836</c:v>
                </c:pt>
                <c:pt idx="1">
                  <c:v>282.29999999998836</c:v>
                </c:pt>
                <c:pt idx="2">
                  <c:v>289</c:v>
                </c:pt>
                <c:pt idx="3">
                  <c:v>316</c:v>
                </c:pt>
                <c:pt idx="4">
                  <c:v>360.10000000003492</c:v>
                </c:pt>
                <c:pt idx="5">
                  <c:v>388.5</c:v>
                </c:pt>
                <c:pt idx="6">
                  <c:v>399.5</c:v>
                </c:pt>
                <c:pt idx="7">
                  <c:v>397.5</c:v>
                </c:pt>
                <c:pt idx="8">
                  <c:v>280.40000000002328</c:v>
                </c:pt>
                <c:pt idx="9">
                  <c:v>271.5</c:v>
                </c:pt>
                <c:pt idx="10">
                  <c:v>236.70000000001164</c:v>
                </c:pt>
                <c:pt idx="11">
                  <c:v>140.79999999998836</c:v>
                </c:pt>
                <c:pt idx="12">
                  <c:v>63.100000000034925</c:v>
                </c:pt>
                <c:pt idx="13">
                  <c:v>34.700000000011642</c:v>
                </c:pt>
                <c:pt idx="14">
                  <c:v>5.7999999999883585</c:v>
                </c:pt>
                <c:pt idx="15">
                  <c:v>0</c:v>
                </c:pt>
                <c:pt idx="16">
                  <c:v>133.29999999998836</c:v>
                </c:pt>
                <c:pt idx="17">
                  <c:v>236.20000000001164</c:v>
                </c:pt>
                <c:pt idx="18">
                  <c:v>263.5</c:v>
                </c:pt>
                <c:pt idx="19">
                  <c:v>288.29999999998836</c:v>
                </c:pt>
                <c:pt idx="20">
                  <c:v>288.29999999998836</c:v>
                </c:pt>
                <c:pt idx="21">
                  <c:v>288.29999999998836</c:v>
                </c:pt>
                <c:pt idx="22">
                  <c:v>288.29999999998836</c:v>
                </c:pt>
                <c:pt idx="23">
                  <c:v>288.29999999998836</c:v>
                </c:pt>
                <c:pt idx="24">
                  <c:v>288.29999999998836</c:v>
                </c:pt>
                <c:pt idx="25">
                  <c:v>288.29999999998836</c:v>
                </c:pt>
                <c:pt idx="26">
                  <c:v>288.29999999998836</c:v>
                </c:pt>
                <c:pt idx="27">
                  <c:v>288.29999999998836</c:v>
                </c:pt>
                <c:pt idx="28">
                  <c:v>288.29999999998836</c:v>
                </c:pt>
                <c:pt idx="29">
                  <c:v>288.29999999998836</c:v>
                </c:pt>
                <c:pt idx="30">
                  <c:v>288.29999999998836</c:v>
                </c:pt>
                <c:pt idx="31">
                  <c:v>288.29999999998836</c:v>
                </c:pt>
                <c:pt idx="32">
                  <c:v>288.29999999998836</c:v>
                </c:pt>
                <c:pt idx="33">
                  <c:v>288.29999999998836</c:v>
                </c:pt>
                <c:pt idx="34">
                  <c:v>288.29999999998836</c:v>
                </c:pt>
                <c:pt idx="35">
                  <c:v>288.29999999998836</c:v>
                </c:pt>
                <c:pt idx="36">
                  <c:v>288.29999999998836</c:v>
                </c:pt>
                <c:pt idx="37">
                  <c:v>288.29999999998836</c:v>
                </c:pt>
                <c:pt idx="38">
                  <c:v>288.29999999998836</c:v>
                </c:pt>
                <c:pt idx="39">
                  <c:v>288.29999999998836</c:v>
                </c:pt>
                <c:pt idx="40">
                  <c:v>288.29999999998836</c:v>
                </c:pt>
                <c:pt idx="41">
                  <c:v>288.29999999998836</c:v>
                </c:pt>
                <c:pt idx="42">
                  <c:v>288.29999999998836</c:v>
                </c:pt>
                <c:pt idx="43">
                  <c:v>288.29999999998836</c:v>
                </c:pt>
                <c:pt idx="44">
                  <c:v>288.29999999998836</c:v>
                </c:pt>
                <c:pt idx="45">
                  <c:v>288.29999999998836</c:v>
                </c:pt>
                <c:pt idx="46">
                  <c:v>288.29999999998836</c:v>
                </c:pt>
                <c:pt idx="47">
                  <c:v>288.29999999998836</c:v>
                </c:pt>
                <c:pt idx="48">
                  <c:v>288.29999999998836</c:v>
                </c:pt>
                <c:pt idx="49">
                  <c:v>288.29999999998836</c:v>
                </c:pt>
                <c:pt idx="50">
                  <c:v>288.29999999998836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1E-42C6-8EDA-915BEAB6859B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3.5999999999767169</c:v>
                </c:pt>
                <c:pt idx="1">
                  <c:v>3.5999999999767169</c:v>
                </c:pt>
                <c:pt idx="2">
                  <c:v>3.5999999999767169</c:v>
                </c:pt>
                <c:pt idx="3">
                  <c:v>3.5999999999767169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288.29999999998836</c:v>
                </c:pt>
                <c:pt idx="1">
                  <c:v>288.29999999998836</c:v>
                </c:pt>
                <c:pt idx="2">
                  <c:v>288.29999999998836</c:v>
                </c:pt>
                <c:pt idx="3">
                  <c:v>288.29999999998836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1E-42C6-8EDA-915BEAB68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99616"/>
        <c:axId val="80188928"/>
      </c:scatterChart>
      <c:valAx>
        <c:axId val="79199616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0188928"/>
        <c:crossesAt val="1000"/>
        <c:crossBetween val="midCat"/>
        <c:majorUnit val="50"/>
        <c:minorUnit val="50"/>
      </c:valAx>
      <c:valAx>
        <c:axId val="80188928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79199616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54830287206279E-2"/>
          <c:y val="1.1933174224343691E-2"/>
          <c:w val="0.97650130548302871"/>
          <c:h val="0.9785202863961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Lielais!$AP$3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Lielais!$AO$4:$AO$54</c:f>
              <c:numCache>
                <c:formatCode>0</c:formatCode>
                <c:ptCount val="51"/>
                <c:pt idx="0">
                  <c:v>57.937038664323381</c:v>
                </c:pt>
                <c:pt idx="1">
                  <c:v>35.823945518453435</c:v>
                </c:pt>
                <c:pt idx="2">
                  <c:v>0</c:v>
                </c:pt>
                <c:pt idx="3">
                  <c:v>5.5935852372583525</c:v>
                </c:pt>
                <c:pt idx="4">
                  <c:v>18.182205623901588</c:v>
                </c:pt>
                <c:pt idx="5">
                  <c:v>2.6666959578207496</c:v>
                </c:pt>
                <c:pt idx="6">
                  <c:v>19.942750439367323</c:v>
                </c:pt>
                <c:pt idx="7">
                  <c:v>39.524956063268903</c:v>
                </c:pt>
                <c:pt idx="8">
                  <c:v>85.490158172231986</c:v>
                </c:pt>
                <c:pt idx="9">
                  <c:v>51.364938488576456</c:v>
                </c:pt>
                <c:pt idx="10">
                  <c:v>57.937038664323381</c:v>
                </c:pt>
                <c:pt idx="11">
                  <c:v>57.937038664323381</c:v>
                </c:pt>
                <c:pt idx="12">
                  <c:v>57.937038664323381</c:v>
                </c:pt>
                <c:pt idx="13">
                  <c:v>57.937038664323381</c:v>
                </c:pt>
                <c:pt idx="14">
                  <c:v>57.937038664323381</c:v>
                </c:pt>
                <c:pt idx="15">
                  <c:v>57.937038664323381</c:v>
                </c:pt>
                <c:pt idx="16">
                  <c:v>57.937038664323381</c:v>
                </c:pt>
                <c:pt idx="17">
                  <c:v>57.937038664323381</c:v>
                </c:pt>
                <c:pt idx="18">
                  <c:v>57.937038664323381</c:v>
                </c:pt>
                <c:pt idx="19">
                  <c:v>57.937038664323381</c:v>
                </c:pt>
                <c:pt idx="20">
                  <c:v>57.937038664323381</c:v>
                </c:pt>
                <c:pt idx="21">
                  <c:v>57.937038664323381</c:v>
                </c:pt>
                <c:pt idx="22">
                  <c:v>57.937038664323381</c:v>
                </c:pt>
                <c:pt idx="23">
                  <c:v>57.937038664323381</c:v>
                </c:pt>
                <c:pt idx="24">
                  <c:v>57.937038664323381</c:v>
                </c:pt>
                <c:pt idx="25">
                  <c:v>57.937038664323381</c:v>
                </c:pt>
                <c:pt idx="26">
                  <c:v>57.937038664323381</c:v>
                </c:pt>
                <c:pt idx="27">
                  <c:v>57.937038664323381</c:v>
                </c:pt>
                <c:pt idx="28">
                  <c:v>57.937038664323381</c:v>
                </c:pt>
                <c:pt idx="29">
                  <c:v>57.937038664323381</c:v>
                </c:pt>
                <c:pt idx="30">
                  <c:v>57.937038664323381</c:v>
                </c:pt>
                <c:pt idx="31">
                  <c:v>57.937038664323381</c:v>
                </c:pt>
                <c:pt idx="32">
                  <c:v>57.937038664323381</c:v>
                </c:pt>
                <c:pt idx="33">
                  <c:v>57.937038664323381</c:v>
                </c:pt>
                <c:pt idx="34">
                  <c:v>57.937038664323381</c:v>
                </c:pt>
                <c:pt idx="35">
                  <c:v>57.937038664323381</c:v>
                </c:pt>
                <c:pt idx="36">
                  <c:v>57.937038664323381</c:v>
                </c:pt>
                <c:pt idx="37">
                  <c:v>57.937038664323381</c:v>
                </c:pt>
                <c:pt idx="38">
                  <c:v>57.937038664323381</c:v>
                </c:pt>
                <c:pt idx="39">
                  <c:v>57.937038664323381</c:v>
                </c:pt>
                <c:pt idx="40">
                  <c:v>57.937038664323381</c:v>
                </c:pt>
                <c:pt idx="41">
                  <c:v>57.937038664323381</c:v>
                </c:pt>
                <c:pt idx="42">
                  <c:v>57.937038664323381</c:v>
                </c:pt>
                <c:pt idx="43">
                  <c:v>57.937038664323381</c:v>
                </c:pt>
                <c:pt idx="44">
                  <c:v>57.937038664323381</c:v>
                </c:pt>
                <c:pt idx="45">
                  <c:v>57.937038664323381</c:v>
                </c:pt>
                <c:pt idx="46">
                  <c:v>57.937038664323381</c:v>
                </c:pt>
                <c:pt idx="47">
                  <c:v>57.937038664323381</c:v>
                </c:pt>
                <c:pt idx="48">
                  <c:v>57.937038664323381</c:v>
                </c:pt>
                <c:pt idx="49">
                  <c:v>57.937038664323381</c:v>
                </c:pt>
                <c:pt idx="50">
                  <c:v>57.937038664323381</c:v>
                </c:pt>
              </c:numCache>
            </c:numRef>
          </c:xVal>
          <c:yVal>
            <c:numRef>
              <c:f>Lielais!$AP$4:$AP$54</c:f>
              <c:numCache>
                <c:formatCode>0</c:formatCode>
                <c:ptCount val="51"/>
                <c:pt idx="0">
                  <c:v>20.057117750439367</c:v>
                </c:pt>
                <c:pt idx="1">
                  <c:v>0</c:v>
                </c:pt>
                <c:pt idx="2">
                  <c:v>40.812653778558875</c:v>
                </c:pt>
                <c:pt idx="3">
                  <c:v>54.235676625659053</c:v>
                </c:pt>
                <c:pt idx="4">
                  <c:v>76.799121265377849</c:v>
                </c:pt>
                <c:pt idx="5">
                  <c:v>108.31300527240772</c:v>
                </c:pt>
                <c:pt idx="6">
                  <c:v>159.72565905096661</c:v>
                </c:pt>
                <c:pt idx="7">
                  <c:v>194.91212653778558</c:v>
                </c:pt>
                <c:pt idx="8">
                  <c:v>129.9945518453427</c:v>
                </c:pt>
                <c:pt idx="9">
                  <c:v>83.591915641476248</c:v>
                </c:pt>
                <c:pt idx="10">
                  <c:v>20.057117750439339</c:v>
                </c:pt>
                <c:pt idx="11">
                  <c:v>20.057117750439339</c:v>
                </c:pt>
                <c:pt idx="12">
                  <c:v>20.057117750439339</c:v>
                </c:pt>
                <c:pt idx="13">
                  <c:v>20.057117750439339</c:v>
                </c:pt>
                <c:pt idx="14">
                  <c:v>20.057117750439339</c:v>
                </c:pt>
                <c:pt idx="15">
                  <c:v>20.057117750439339</c:v>
                </c:pt>
                <c:pt idx="16">
                  <c:v>20.057117750439339</c:v>
                </c:pt>
                <c:pt idx="17">
                  <c:v>20.057117750439339</c:v>
                </c:pt>
                <c:pt idx="18">
                  <c:v>20.057117750439339</c:v>
                </c:pt>
                <c:pt idx="19">
                  <c:v>20.057117750439339</c:v>
                </c:pt>
                <c:pt idx="20">
                  <c:v>20.057117750439339</c:v>
                </c:pt>
                <c:pt idx="21">
                  <c:v>20.057117750439339</c:v>
                </c:pt>
                <c:pt idx="22">
                  <c:v>20.057117750439339</c:v>
                </c:pt>
                <c:pt idx="23">
                  <c:v>20.057117750439339</c:v>
                </c:pt>
                <c:pt idx="24">
                  <c:v>20.057117750439339</c:v>
                </c:pt>
                <c:pt idx="25">
                  <c:v>20.057117750439339</c:v>
                </c:pt>
                <c:pt idx="26">
                  <c:v>20.057117750439339</c:v>
                </c:pt>
                <c:pt idx="27">
                  <c:v>20.057117750439339</c:v>
                </c:pt>
                <c:pt idx="28">
                  <c:v>20.057117750439339</c:v>
                </c:pt>
                <c:pt idx="29">
                  <c:v>20.057117750439339</c:v>
                </c:pt>
                <c:pt idx="30">
                  <c:v>20.057117750439339</c:v>
                </c:pt>
                <c:pt idx="31">
                  <c:v>20.057117750439339</c:v>
                </c:pt>
                <c:pt idx="32">
                  <c:v>20.057117750439339</c:v>
                </c:pt>
                <c:pt idx="33">
                  <c:v>20.057117750439339</c:v>
                </c:pt>
                <c:pt idx="34">
                  <c:v>20.057117750439339</c:v>
                </c:pt>
                <c:pt idx="35">
                  <c:v>20.057117750439339</c:v>
                </c:pt>
                <c:pt idx="36">
                  <c:v>20.057117750439339</c:v>
                </c:pt>
                <c:pt idx="37">
                  <c:v>20.057117750439339</c:v>
                </c:pt>
                <c:pt idx="38">
                  <c:v>20.057117750439339</c:v>
                </c:pt>
                <c:pt idx="39">
                  <c:v>20.057117750439339</c:v>
                </c:pt>
                <c:pt idx="40">
                  <c:v>20.057117750439339</c:v>
                </c:pt>
                <c:pt idx="41">
                  <c:v>20.057117750439339</c:v>
                </c:pt>
                <c:pt idx="42">
                  <c:v>20.057117750439339</c:v>
                </c:pt>
                <c:pt idx="43">
                  <c:v>20.057117750439339</c:v>
                </c:pt>
                <c:pt idx="44">
                  <c:v>20.057117750439339</c:v>
                </c:pt>
                <c:pt idx="45">
                  <c:v>20.057117750439339</c:v>
                </c:pt>
                <c:pt idx="46">
                  <c:v>20.057117750439339</c:v>
                </c:pt>
                <c:pt idx="47">
                  <c:v>20.057117750439339</c:v>
                </c:pt>
                <c:pt idx="48">
                  <c:v>20.057117750439339</c:v>
                </c:pt>
                <c:pt idx="49">
                  <c:v>20.057117750439339</c:v>
                </c:pt>
                <c:pt idx="50">
                  <c:v>20.057117750439367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59-4B72-88A6-F5826C0B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12992"/>
        <c:axId val="88326912"/>
      </c:scatterChart>
      <c:valAx>
        <c:axId val="88212992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8326912"/>
        <c:crossesAt val="1000"/>
        <c:crossBetween val="midCat"/>
        <c:majorUnit val="50"/>
        <c:minorUnit val="50"/>
      </c:valAx>
      <c:valAx>
        <c:axId val="88326912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8212992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276762402088774E-2"/>
          <c:y val="1.6706443914081145E-2"/>
          <c:w val="0.94255874673629247"/>
          <c:h val="0.92362768496420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'Lielais (2)'!$AP$3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'Lielais (2)'!$AO$4:$AO$54</c:f>
              <c:numCache>
                <c:formatCode>0</c:formatCode>
                <c:ptCount val="51"/>
                <c:pt idx="0">
                  <c:v>42.674999999999997</c:v>
                </c:pt>
                <c:pt idx="1">
                  <c:v>0</c:v>
                </c:pt>
                <c:pt idx="2">
                  <c:v>57.325000000000003</c:v>
                </c:pt>
                <c:pt idx="3">
                  <c:v>85.35</c:v>
                </c:pt>
                <c:pt idx="4">
                  <c:v>42.674999999999997</c:v>
                </c:pt>
                <c:pt idx="5">
                  <c:v>42.674999999999997</c:v>
                </c:pt>
                <c:pt idx="6">
                  <c:v>42.674999999999997</c:v>
                </c:pt>
                <c:pt idx="7">
                  <c:v>42.674999999999997</c:v>
                </c:pt>
                <c:pt idx="8">
                  <c:v>42.674999999999997</c:v>
                </c:pt>
                <c:pt idx="9">
                  <c:v>42.674999999999997</c:v>
                </c:pt>
                <c:pt idx="10">
                  <c:v>42.674999999999997</c:v>
                </c:pt>
                <c:pt idx="11">
                  <c:v>42.674999999999997</c:v>
                </c:pt>
                <c:pt idx="12">
                  <c:v>42.674999999999997</c:v>
                </c:pt>
                <c:pt idx="13">
                  <c:v>42.674999999999997</c:v>
                </c:pt>
                <c:pt idx="14">
                  <c:v>42.674999999999997</c:v>
                </c:pt>
                <c:pt idx="15">
                  <c:v>42.674999999999997</c:v>
                </c:pt>
                <c:pt idx="16">
                  <c:v>42.674999999999997</c:v>
                </c:pt>
                <c:pt idx="17">
                  <c:v>42.674999999999997</c:v>
                </c:pt>
                <c:pt idx="18">
                  <c:v>42.674999999999997</c:v>
                </c:pt>
                <c:pt idx="19">
                  <c:v>42.674999999999997</c:v>
                </c:pt>
                <c:pt idx="20">
                  <c:v>42.674999999999997</c:v>
                </c:pt>
                <c:pt idx="21">
                  <c:v>42.674999999999997</c:v>
                </c:pt>
                <c:pt idx="22">
                  <c:v>42.674999999999997</c:v>
                </c:pt>
                <c:pt idx="23">
                  <c:v>42.674999999999997</c:v>
                </c:pt>
                <c:pt idx="24">
                  <c:v>42.674999999999997</c:v>
                </c:pt>
                <c:pt idx="25">
                  <c:v>42.674999999999997</c:v>
                </c:pt>
                <c:pt idx="26">
                  <c:v>42.674999999999997</c:v>
                </c:pt>
                <c:pt idx="27">
                  <c:v>42.674999999999997</c:v>
                </c:pt>
                <c:pt idx="28">
                  <c:v>42.674999999999997</c:v>
                </c:pt>
                <c:pt idx="29">
                  <c:v>42.674999999999997</c:v>
                </c:pt>
                <c:pt idx="30">
                  <c:v>42.674999999999997</c:v>
                </c:pt>
                <c:pt idx="31">
                  <c:v>42.674999999999997</c:v>
                </c:pt>
                <c:pt idx="32">
                  <c:v>42.674999999999997</c:v>
                </c:pt>
                <c:pt idx="33">
                  <c:v>42.674999999999997</c:v>
                </c:pt>
                <c:pt idx="34">
                  <c:v>42.674999999999997</c:v>
                </c:pt>
                <c:pt idx="35">
                  <c:v>42.674999999999997</c:v>
                </c:pt>
                <c:pt idx="36">
                  <c:v>42.674999999999997</c:v>
                </c:pt>
                <c:pt idx="37">
                  <c:v>42.674999999999997</c:v>
                </c:pt>
                <c:pt idx="38">
                  <c:v>42.674999999999997</c:v>
                </c:pt>
                <c:pt idx="39">
                  <c:v>42.674999999999997</c:v>
                </c:pt>
                <c:pt idx="40">
                  <c:v>42.674999999999997</c:v>
                </c:pt>
                <c:pt idx="41">
                  <c:v>42.674999999999997</c:v>
                </c:pt>
                <c:pt idx="42">
                  <c:v>42.674999999999997</c:v>
                </c:pt>
                <c:pt idx="43">
                  <c:v>42.674999999999997</c:v>
                </c:pt>
                <c:pt idx="44">
                  <c:v>42.674999999999997</c:v>
                </c:pt>
                <c:pt idx="45">
                  <c:v>42.674999999999997</c:v>
                </c:pt>
                <c:pt idx="46">
                  <c:v>42.674999999999997</c:v>
                </c:pt>
                <c:pt idx="47">
                  <c:v>42.674999999999997</c:v>
                </c:pt>
                <c:pt idx="48">
                  <c:v>42.674999999999997</c:v>
                </c:pt>
                <c:pt idx="49">
                  <c:v>42.674999999999997</c:v>
                </c:pt>
                <c:pt idx="50">
                  <c:v>42.674999999999997</c:v>
                </c:pt>
              </c:numCache>
            </c:numRef>
          </c:xVal>
          <c:yVal>
            <c:numRef>
              <c:f>'Lielais (2)'!$AP$4:$AP$54</c:f>
              <c:numCache>
                <c:formatCode>0</c:formatCode>
                <c:ptCount val="51"/>
                <c:pt idx="0">
                  <c:v>0</c:v>
                </c:pt>
                <c:pt idx="1">
                  <c:v>42.675000000000026</c:v>
                </c:pt>
                <c:pt idx="2">
                  <c:v>85.350000000000009</c:v>
                </c:pt>
                <c:pt idx="3">
                  <c:v>57.325000000000003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F7-465D-9BCA-271B4CB4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81984"/>
        <c:axId val="90917120"/>
      </c:scatterChart>
      <c:valAx>
        <c:axId val="89881984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0917120"/>
        <c:crossesAt val="1000"/>
        <c:crossBetween val="midCat"/>
        <c:majorUnit val="50"/>
        <c:minorUnit val="50"/>
      </c:valAx>
      <c:valAx>
        <c:axId val="90917120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89881984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09660574412533E-3"/>
          <c:y val="4.4858029109997612E-4"/>
          <c:w val="0.94778067885117545"/>
          <c:h val="0.92890012285438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3.5999999999767169</c:v>
                </c:pt>
                <c:pt idx="1">
                  <c:v>11.799999999930151</c:v>
                </c:pt>
                <c:pt idx="2">
                  <c:v>5</c:v>
                </c:pt>
                <c:pt idx="3">
                  <c:v>0</c:v>
                </c:pt>
                <c:pt idx="4">
                  <c:v>14.299999999930151</c:v>
                </c:pt>
                <c:pt idx="5">
                  <c:v>11.699999999953434</c:v>
                </c:pt>
                <c:pt idx="6">
                  <c:v>20.400000000023283</c:v>
                </c:pt>
                <c:pt idx="7">
                  <c:v>24.699999999953434</c:v>
                </c:pt>
                <c:pt idx="8">
                  <c:v>30.699999999953434</c:v>
                </c:pt>
                <c:pt idx="9">
                  <c:v>52.900000000023283</c:v>
                </c:pt>
                <c:pt idx="10">
                  <c:v>65.799999999930151</c:v>
                </c:pt>
                <c:pt idx="11">
                  <c:v>111.79999999993015</c:v>
                </c:pt>
                <c:pt idx="12">
                  <c:v>98.199999999953434</c:v>
                </c:pt>
                <c:pt idx="13">
                  <c:v>97.900000000023283</c:v>
                </c:pt>
                <c:pt idx="14">
                  <c:v>93.099999999976717</c:v>
                </c:pt>
                <c:pt idx="15">
                  <c:v>81.199999999953434</c:v>
                </c:pt>
                <c:pt idx="16">
                  <c:v>100.09999999997672</c:v>
                </c:pt>
                <c:pt idx="17">
                  <c:v>42.199999999953434</c:v>
                </c:pt>
                <c:pt idx="18">
                  <c:v>35.799999999930151</c:v>
                </c:pt>
                <c:pt idx="19">
                  <c:v>3.5999999999767169</c:v>
                </c:pt>
                <c:pt idx="20">
                  <c:v>3.5999999999767169</c:v>
                </c:pt>
                <c:pt idx="21">
                  <c:v>3.5999999999767169</c:v>
                </c:pt>
                <c:pt idx="22">
                  <c:v>3.5999999999767169</c:v>
                </c:pt>
                <c:pt idx="23">
                  <c:v>3.5999999999767169</c:v>
                </c:pt>
                <c:pt idx="24">
                  <c:v>3.5999999999767169</c:v>
                </c:pt>
                <c:pt idx="25">
                  <c:v>3.5999999999767169</c:v>
                </c:pt>
                <c:pt idx="26">
                  <c:v>3.5999999999767169</c:v>
                </c:pt>
                <c:pt idx="27">
                  <c:v>3.5999999999767169</c:v>
                </c:pt>
                <c:pt idx="28">
                  <c:v>3.5999999999767169</c:v>
                </c:pt>
                <c:pt idx="29">
                  <c:v>3.5999999999767169</c:v>
                </c:pt>
                <c:pt idx="30">
                  <c:v>3.5999999999767169</c:v>
                </c:pt>
                <c:pt idx="31">
                  <c:v>3.5999999999767169</c:v>
                </c:pt>
                <c:pt idx="32">
                  <c:v>3.5999999999767169</c:v>
                </c:pt>
                <c:pt idx="33">
                  <c:v>3.5999999999767169</c:v>
                </c:pt>
                <c:pt idx="34">
                  <c:v>3.5999999999767169</c:v>
                </c:pt>
                <c:pt idx="35">
                  <c:v>3.5999999999767169</c:v>
                </c:pt>
                <c:pt idx="36">
                  <c:v>3.5999999999767169</c:v>
                </c:pt>
                <c:pt idx="37">
                  <c:v>3.5999999999767169</c:v>
                </c:pt>
                <c:pt idx="38">
                  <c:v>3.5999999999767169</c:v>
                </c:pt>
                <c:pt idx="39">
                  <c:v>3.5999999999767169</c:v>
                </c:pt>
                <c:pt idx="40">
                  <c:v>3.5999999999767169</c:v>
                </c:pt>
                <c:pt idx="41">
                  <c:v>3.5999999999767169</c:v>
                </c:pt>
                <c:pt idx="42">
                  <c:v>3.5999999999767169</c:v>
                </c:pt>
                <c:pt idx="43">
                  <c:v>3.5999999999767169</c:v>
                </c:pt>
                <c:pt idx="44">
                  <c:v>3.5999999999767169</c:v>
                </c:pt>
                <c:pt idx="45">
                  <c:v>3.5999999999767169</c:v>
                </c:pt>
                <c:pt idx="46">
                  <c:v>3.5999999999767169</c:v>
                </c:pt>
                <c:pt idx="47">
                  <c:v>3.5999999999767169</c:v>
                </c:pt>
                <c:pt idx="48">
                  <c:v>3.5999999999767169</c:v>
                </c:pt>
                <c:pt idx="49">
                  <c:v>3.5999999999767169</c:v>
                </c:pt>
                <c:pt idx="50">
                  <c:v>3.5999999999767169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288.29999999998836</c:v>
                </c:pt>
                <c:pt idx="1">
                  <c:v>282.29999999998836</c:v>
                </c:pt>
                <c:pt idx="2">
                  <c:v>289</c:v>
                </c:pt>
                <c:pt idx="3">
                  <c:v>316</c:v>
                </c:pt>
                <c:pt idx="4">
                  <c:v>360.10000000003492</c:v>
                </c:pt>
                <c:pt idx="5">
                  <c:v>388.5</c:v>
                </c:pt>
                <c:pt idx="6">
                  <c:v>399.5</c:v>
                </c:pt>
                <c:pt idx="7">
                  <c:v>397.5</c:v>
                </c:pt>
                <c:pt idx="8">
                  <c:v>280.40000000002328</c:v>
                </c:pt>
                <c:pt idx="9">
                  <c:v>271.5</c:v>
                </c:pt>
                <c:pt idx="10">
                  <c:v>236.70000000001164</c:v>
                </c:pt>
                <c:pt idx="11">
                  <c:v>140.79999999998836</c:v>
                </c:pt>
                <c:pt idx="12">
                  <c:v>63.100000000034925</c:v>
                </c:pt>
                <c:pt idx="13">
                  <c:v>34.700000000011642</c:v>
                </c:pt>
                <c:pt idx="14">
                  <c:v>5.7999999999883585</c:v>
                </c:pt>
                <c:pt idx="15">
                  <c:v>0</c:v>
                </c:pt>
                <c:pt idx="16">
                  <c:v>133.29999999998836</c:v>
                </c:pt>
                <c:pt idx="17">
                  <c:v>236.20000000001164</c:v>
                </c:pt>
                <c:pt idx="18">
                  <c:v>263.5</c:v>
                </c:pt>
                <c:pt idx="19">
                  <c:v>288.29999999998836</c:v>
                </c:pt>
                <c:pt idx="20">
                  <c:v>288.29999999998836</c:v>
                </c:pt>
                <c:pt idx="21">
                  <c:v>288.29999999998836</c:v>
                </c:pt>
                <c:pt idx="22">
                  <c:v>288.29999999998836</c:v>
                </c:pt>
                <c:pt idx="23">
                  <c:v>288.29999999998836</c:v>
                </c:pt>
                <c:pt idx="24">
                  <c:v>288.29999999998836</c:v>
                </c:pt>
                <c:pt idx="25">
                  <c:v>288.29999999998836</c:v>
                </c:pt>
                <c:pt idx="26">
                  <c:v>288.29999999998836</c:v>
                </c:pt>
                <c:pt idx="27">
                  <c:v>288.29999999998836</c:v>
                </c:pt>
                <c:pt idx="28">
                  <c:v>288.29999999998836</c:v>
                </c:pt>
                <c:pt idx="29">
                  <c:v>288.29999999998836</c:v>
                </c:pt>
                <c:pt idx="30">
                  <c:v>288.29999999998836</c:v>
                </c:pt>
                <c:pt idx="31">
                  <c:v>288.29999999998836</c:v>
                </c:pt>
                <c:pt idx="32">
                  <c:v>288.29999999998836</c:v>
                </c:pt>
                <c:pt idx="33">
                  <c:v>288.29999999998836</c:v>
                </c:pt>
                <c:pt idx="34">
                  <c:v>288.29999999998836</c:v>
                </c:pt>
                <c:pt idx="35">
                  <c:v>288.29999999998836</c:v>
                </c:pt>
                <c:pt idx="36">
                  <c:v>288.29999999998836</c:v>
                </c:pt>
                <c:pt idx="37">
                  <c:v>288.29999999998836</c:v>
                </c:pt>
                <c:pt idx="38">
                  <c:v>288.29999999998836</c:v>
                </c:pt>
                <c:pt idx="39">
                  <c:v>288.29999999998836</c:v>
                </c:pt>
                <c:pt idx="40">
                  <c:v>288.29999999998836</c:v>
                </c:pt>
                <c:pt idx="41">
                  <c:v>288.29999999998836</c:v>
                </c:pt>
                <c:pt idx="42">
                  <c:v>288.29999999998836</c:v>
                </c:pt>
                <c:pt idx="43">
                  <c:v>288.29999999998836</c:v>
                </c:pt>
                <c:pt idx="44">
                  <c:v>288.29999999998836</c:v>
                </c:pt>
                <c:pt idx="45">
                  <c:v>288.29999999998836</c:v>
                </c:pt>
                <c:pt idx="46">
                  <c:v>288.29999999998836</c:v>
                </c:pt>
                <c:pt idx="47">
                  <c:v>288.29999999998836</c:v>
                </c:pt>
                <c:pt idx="48">
                  <c:v>288.29999999998836</c:v>
                </c:pt>
                <c:pt idx="49">
                  <c:v>288.29999999998836</c:v>
                </c:pt>
                <c:pt idx="50">
                  <c:v>288.29999999998836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17-4A28-8DC8-82F0965F00CF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FF0000"/>
              </a:solidFill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3.5999999999767169</c:v>
                </c:pt>
                <c:pt idx="1">
                  <c:v>3.5999999999767169</c:v>
                </c:pt>
                <c:pt idx="2">
                  <c:v>3.5999999999767169</c:v>
                </c:pt>
                <c:pt idx="3">
                  <c:v>3.5999999999767169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288.29999999998836</c:v>
                </c:pt>
                <c:pt idx="1">
                  <c:v>288.29999999998836</c:v>
                </c:pt>
                <c:pt idx="2">
                  <c:v>288.29999999998836</c:v>
                </c:pt>
                <c:pt idx="3">
                  <c:v>288.29999999998836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17-4A28-8DC8-82F0965F0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49024"/>
        <c:axId val="105787776"/>
      </c:scatterChart>
      <c:valAx>
        <c:axId val="92449024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105787776"/>
        <c:crossesAt val="1000"/>
        <c:crossBetween val="midCat"/>
        <c:majorUnit val="50"/>
        <c:minorUnit val="50"/>
      </c:valAx>
      <c:valAx>
        <c:axId val="10578777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2449024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portrait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Drop" dropLines="10" dropStyle="combo" dx="16" fmlaLink="$C$76" fmlaRange="$D$77:$D$86" sel="2" val="0"/>
</file>

<file path=xl/ctrlProps/ctrlProp2.xml><?xml version="1.0" encoding="utf-8"?>
<formControlPr xmlns="http://schemas.microsoft.com/office/spreadsheetml/2009/9/main" objectType="Drop" dropLines="11" dropStyle="combo" dx="16" fmlaLink="$I$76" fmlaRange="$J$77:$J$87" sel="8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17</xdr:row>
      <xdr:rowOff>19050</xdr:rowOff>
    </xdr:from>
    <xdr:to>
      <xdr:col>5</xdr:col>
      <xdr:colOff>257175</xdr:colOff>
      <xdr:row>26</xdr:row>
      <xdr:rowOff>47625</xdr:rowOff>
    </xdr:to>
    <xdr:sp macro="" textlink="">
      <xdr:nvSpPr>
        <xdr:cNvPr id="12572" name="Line 4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ShapeType="1"/>
        </xdr:cNvSpPr>
      </xdr:nvSpPr>
      <xdr:spPr bwMode="auto">
        <a:xfrm flipV="1">
          <a:off x="2733675" y="3695700"/>
          <a:ext cx="190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190500</xdr:rowOff>
        </xdr:from>
        <xdr:to>
          <xdr:col>4</xdr:col>
          <xdr:colOff>742950</xdr:colOff>
          <xdr:row>13</xdr:row>
          <xdr:rowOff>190500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4</xdr:col>
          <xdr:colOff>942975</xdr:colOff>
          <xdr:row>7</xdr:row>
          <xdr:rowOff>9525</xdr:rowOff>
        </xdr:to>
        <xdr:sp macro="" textlink="">
          <xdr:nvSpPr>
            <xdr:cNvPr id="12446" name="Drop Down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0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12</xdr:col>
      <xdr:colOff>85725</xdr:colOff>
      <xdr:row>12</xdr:row>
      <xdr:rowOff>123825</xdr:rowOff>
    </xdr:from>
    <xdr:to>
      <xdr:col>18</xdr:col>
      <xdr:colOff>1038225</xdr:colOff>
      <xdr:row>14</xdr:row>
      <xdr:rowOff>123825</xdr:rowOff>
    </xdr:to>
    <xdr:sp macro="" textlink="">
      <xdr:nvSpPr>
        <xdr:cNvPr id="4" name="Remarka ar kreiso bultiņ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619875" y="2800350"/>
          <a:ext cx="4514850" cy="400050"/>
        </a:xfrm>
        <a:prstGeom prst="leftArrowCallout">
          <a:avLst>
            <a:gd name="adj1" fmla="val 25000"/>
            <a:gd name="adj2" fmla="val 25000"/>
            <a:gd name="adj3" fmla="val 25000"/>
            <a:gd name="adj4" fmla="val 84046"/>
          </a:avLst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lv-LV" sz="1100" b="1">
              <a:solidFill>
                <a:srgbClr val="FF0000"/>
              </a:solidFill>
            </a:rPr>
            <a:t> Platību automātiski</a:t>
          </a:r>
          <a:r>
            <a:rPr lang="lv-LV" sz="1100" b="1" baseline="0">
              <a:solidFill>
                <a:srgbClr val="FF0000"/>
              </a:solidFill>
            </a:rPr>
            <a:t> aprēķinās pēc ievadītajām koordinātām</a:t>
          </a:r>
          <a:endParaRPr lang="lv-LV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285750</xdr:colOff>
      <xdr:row>9</xdr:row>
      <xdr:rowOff>28575</xdr:rowOff>
    </xdr:from>
    <xdr:to>
      <xdr:col>14</xdr:col>
      <xdr:colOff>9525</xdr:colOff>
      <xdr:row>28</xdr:row>
      <xdr:rowOff>142875</xdr:rowOff>
    </xdr:to>
    <xdr:graphicFrame macro="">
      <xdr:nvGraphicFramePr>
        <xdr:cNvPr id="12574" name="Chart 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0</xdr:row>
      <xdr:rowOff>95250</xdr:rowOff>
    </xdr:from>
    <xdr:to>
      <xdr:col>3</xdr:col>
      <xdr:colOff>561974</xdr:colOff>
      <xdr:row>5</xdr:row>
      <xdr:rowOff>57150</xdr:rowOff>
    </xdr:to>
    <xdr:pic>
      <xdr:nvPicPr>
        <xdr:cNvPr id="12575" name="Picture 16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0"/>
          <a:ext cx="1190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66675</xdr:colOff>
      <xdr:row>20</xdr:row>
      <xdr:rowOff>100012</xdr:rowOff>
    </xdr:from>
    <xdr:ext cx="247650" cy="2905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81375" y="4319587"/>
          <a:ext cx="247650" cy="290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v-LV" sz="1100"/>
            <a:t>1</a:t>
          </a:r>
        </a:p>
      </xdr:txBody>
    </xdr:sp>
    <xdr:clientData/>
  </xdr:oneCellAnchor>
  <xdr:oneCellAnchor>
    <xdr:from>
      <xdr:col>6</xdr:col>
      <xdr:colOff>59055</xdr:colOff>
      <xdr:row>25</xdr:row>
      <xdr:rowOff>22860</xdr:rowOff>
    </xdr:from>
    <xdr:ext cx="247650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73755" y="5080635"/>
          <a:ext cx="2476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lv-LV" sz="1100"/>
        </a:p>
      </xdr:txBody>
    </xdr:sp>
    <xdr:clientData/>
  </xdr:oneCellAnchor>
  <xdr:oneCellAnchor>
    <xdr:from>
      <xdr:col>6</xdr:col>
      <xdr:colOff>300038</xdr:colOff>
      <xdr:row>24</xdr:row>
      <xdr:rowOff>40005</xdr:rowOff>
    </xdr:from>
    <xdr:ext cx="238124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14738" y="4935855"/>
          <a:ext cx="2381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lv-LV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0.50244</cdr:x>
      <cdr:y>0.50804</cdr:y>
    </cdr:from>
    <cdr:to>
      <cdr:x>0.52314</cdr:x>
      <cdr:y>0.55802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994" y="1952681"/>
          <a:ext cx="76209" cy="1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3343" name="Chart 1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0.51071</cdr:x>
      <cdr:y>0.53124</cdr:y>
    </cdr:from>
    <cdr:to>
      <cdr:x>0.53165</cdr:x>
      <cdr:y>0.57883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1161" y="2128393"/>
          <a:ext cx="76590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4367" name="Chart 1">
          <a:extLst>
            <a:ext uri="{FF2B5EF4-FFF2-40B4-BE49-F238E27FC236}">
              <a16:creationId xmlns:a16="http://schemas.microsoft.com/office/drawing/2014/main" id="{00000000-0008-0000-0300-00001F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0.49489</cdr:x>
      <cdr:y>0.49756</cdr:y>
    </cdr:from>
    <cdr:to>
      <cdr:x>0.51583</cdr:x>
      <cdr:y>0.54271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3273" y="1993662"/>
          <a:ext cx="76590" cy="18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4724400</xdr:colOff>
      <xdr:row>19</xdr:row>
      <xdr:rowOff>114300</xdr:rowOff>
    </xdr:from>
    <xdr:to>
      <xdr:col>63</xdr:col>
      <xdr:colOff>8372475</xdr:colOff>
      <xdr:row>52</xdr:row>
      <xdr:rowOff>9525</xdr:rowOff>
    </xdr:to>
    <xdr:graphicFrame macro="">
      <xdr:nvGraphicFramePr>
        <xdr:cNvPr id="15421" name="Chart 1">
          <a:extLst>
            <a:ext uri="{FF2B5EF4-FFF2-40B4-BE49-F238E27FC236}">
              <a16:creationId xmlns:a16="http://schemas.microsoft.com/office/drawing/2014/main" id="{00000000-0008-0000-0400-00003D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0</xdr:colOff>
      <xdr:row>8</xdr:row>
      <xdr:rowOff>200025</xdr:rowOff>
    </xdr:from>
    <xdr:to>
      <xdr:col>63</xdr:col>
      <xdr:colOff>3009900</xdr:colOff>
      <xdr:row>20</xdr:row>
      <xdr:rowOff>28575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6991350" y="1362075"/>
          <a:ext cx="3009900" cy="1743075"/>
        </a:xfrm>
        <a:prstGeom prst="wedgeRectCallout">
          <a:avLst>
            <a:gd name="adj1" fmla="val -50360"/>
            <a:gd name="adj2" fmla="val -178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lv-LV" sz="1600"/>
            <a:t>Ievada koordinātes,</a:t>
          </a:r>
        </a:p>
        <a:p>
          <a:pPr algn="ctr"/>
          <a:r>
            <a:rPr lang="lv-LV" sz="1600"/>
            <a:t>Pēdējā rindiņā ievada </a:t>
          </a:r>
        </a:p>
        <a:p>
          <a:pPr algn="ctr"/>
          <a:r>
            <a:rPr lang="lv-LV" sz="1600" b="1">
              <a:solidFill>
                <a:srgbClr val="FF0000"/>
              </a:solidFill>
            </a:rPr>
            <a:t>vēlreiz</a:t>
          </a:r>
          <a:r>
            <a:rPr lang="lv-LV" sz="1600"/>
            <a:t> pirmās rindas </a:t>
          </a:r>
          <a:r>
            <a:rPr lang="lv-LV" sz="1600" baseline="0"/>
            <a:t> </a:t>
          </a:r>
        </a:p>
        <a:p>
          <a:pPr algn="ctr"/>
          <a:r>
            <a:rPr lang="lv-LV" sz="1600" baseline="0"/>
            <a:t>koordinātes.</a:t>
          </a:r>
          <a:endParaRPr lang="lv-LV" sz="16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0.50268</cdr:x>
      <cdr:y>0.50538</cdr:y>
    </cdr:from>
    <cdr:to>
      <cdr:x>0.52362</cdr:x>
      <cdr:y>0.5513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1771" y="2102690"/>
          <a:ext cx="76591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</sheetPr>
  <dimension ref="A1:W573"/>
  <sheetViews>
    <sheetView showGridLines="0" showZeros="0" tabSelected="1" showWhiteSpace="0" view="pageLayout" topLeftCell="E16" zoomScaleNormal="100" workbookViewId="0">
      <selection activeCell="E26" sqref="E26"/>
    </sheetView>
  </sheetViews>
  <sheetFormatPr defaultColWidth="17.5703125" defaultRowHeight="12.75"/>
  <cols>
    <col min="1" max="1" width="0.85546875" style="139" customWidth="1"/>
    <col min="2" max="2" width="4.42578125" style="139" customWidth="1"/>
    <col min="3" max="3" width="6.28515625" style="154" customWidth="1"/>
    <col min="4" max="4" width="12.85546875" style="232" customWidth="1"/>
    <col min="5" max="5" width="13.7109375" style="232" customWidth="1"/>
    <col min="6" max="7" width="9.140625" style="139" customWidth="1"/>
    <col min="8" max="8" width="10" style="139" customWidth="1"/>
    <col min="9" max="9" width="6" style="139" customWidth="1"/>
    <col min="10" max="10" width="7" style="139" customWidth="1"/>
    <col min="11" max="11" width="7.5703125" style="245" customWidth="1"/>
    <col min="12" max="12" width="8" style="139" customWidth="1"/>
    <col min="13" max="15" width="9.140625" style="139" customWidth="1"/>
    <col min="16" max="16" width="7.7109375" style="139" customWidth="1"/>
    <col min="17" max="18" width="9.85546875" style="139" customWidth="1"/>
    <col min="19" max="19" width="37.140625" style="139" customWidth="1"/>
    <col min="20" max="20" width="5" style="139" customWidth="1"/>
    <col min="21" max="21" width="7.7109375" style="139" customWidth="1"/>
    <col min="22" max="22" width="11.5703125" style="139" customWidth="1"/>
    <col min="23" max="23" width="10.28515625" style="139" customWidth="1"/>
    <col min="24" max="24" width="8.42578125" style="139" customWidth="1"/>
    <col min="25" max="25" width="10.7109375" style="139" customWidth="1"/>
    <col min="26" max="26" width="9.42578125" style="139" customWidth="1"/>
    <col min="27" max="27" width="11.7109375" style="139" customWidth="1"/>
    <col min="28" max="28" width="9.5703125" style="139" customWidth="1"/>
    <col min="29" max="29" width="14.140625" style="139" customWidth="1"/>
    <col min="30" max="30" width="14" style="139" customWidth="1"/>
    <col min="31" max="31" width="17.28515625" style="139" customWidth="1"/>
    <col min="32" max="32" width="17.140625" style="139" customWidth="1"/>
    <col min="33" max="34" width="15.140625" style="139" customWidth="1"/>
    <col min="35" max="35" width="9.42578125" style="139" customWidth="1"/>
    <col min="36" max="36" width="11.42578125" style="139" customWidth="1"/>
    <col min="37" max="37" width="13.42578125" style="139" customWidth="1"/>
    <col min="38" max="38" width="12" style="139" customWidth="1"/>
    <col min="39" max="39" width="10.5703125" style="139" customWidth="1"/>
    <col min="40" max="40" width="9.42578125" style="139" customWidth="1"/>
    <col min="41" max="41" width="11.7109375" style="139" customWidth="1"/>
    <col min="42" max="43" width="10.5703125" style="139" customWidth="1"/>
    <col min="44" max="46" width="11.5703125" style="139" customWidth="1"/>
    <col min="47" max="47" width="11.42578125" style="139" customWidth="1"/>
    <col min="48" max="48" width="9.140625" style="139" customWidth="1"/>
    <col min="49" max="49" width="14" style="139" customWidth="1"/>
    <col min="50" max="50" width="11.5703125" style="139" customWidth="1"/>
    <col min="51" max="51" width="15.42578125" style="139" customWidth="1"/>
    <col min="52" max="52" width="13.42578125" style="139" customWidth="1"/>
    <col min="53" max="53" width="15.5703125" style="139" customWidth="1"/>
    <col min="54" max="54" width="18" style="139" customWidth="1"/>
    <col min="55" max="55" width="11.42578125" style="139" customWidth="1"/>
    <col min="56" max="56" width="11" style="139" customWidth="1"/>
    <col min="57" max="57" width="10.28515625" style="139" customWidth="1"/>
    <col min="58" max="58" width="14.42578125" style="139" customWidth="1"/>
    <col min="59" max="59" width="11" style="139" customWidth="1"/>
    <col min="60" max="60" width="16.7109375" style="139" customWidth="1"/>
    <col min="61" max="61" width="11.85546875" style="139" customWidth="1"/>
    <col min="62" max="62" width="8.7109375" style="139" customWidth="1"/>
    <col min="63" max="64" width="11.5703125" style="139" customWidth="1"/>
    <col min="65" max="65" width="16.5703125" style="139" customWidth="1"/>
    <col min="66" max="66" width="15.5703125" style="139" customWidth="1"/>
    <col min="67" max="67" width="13" style="139" customWidth="1"/>
    <col min="68" max="68" width="16.7109375" style="139" customWidth="1"/>
    <col min="69" max="69" width="13.85546875" style="139" customWidth="1"/>
    <col min="70" max="70" width="10.7109375" style="139" customWidth="1"/>
    <col min="71" max="72" width="11.5703125" style="139" customWidth="1"/>
    <col min="73" max="73" width="16.5703125" style="139" customWidth="1"/>
    <col min="74" max="74" width="9.85546875" style="139" customWidth="1"/>
    <col min="75" max="75" width="12.7109375" style="139" customWidth="1"/>
    <col min="76" max="76" width="13.42578125" style="139" customWidth="1"/>
    <col min="77" max="77" width="20.140625" style="139" customWidth="1"/>
    <col min="78" max="78" width="8.5703125" style="139" customWidth="1"/>
    <col min="79" max="79" width="12" style="139" customWidth="1"/>
    <col min="80" max="80" width="10.5703125" style="139" customWidth="1"/>
    <col min="81" max="81" width="13.42578125" style="139" customWidth="1"/>
    <col min="82" max="82" width="10.42578125" style="139" customWidth="1"/>
    <col min="83" max="83" width="8" style="139" customWidth="1"/>
    <col min="84" max="84" width="9.7109375" style="139" customWidth="1"/>
    <col min="85" max="85" width="11" style="139" customWidth="1"/>
    <col min="86" max="86" width="13.140625" style="139" customWidth="1"/>
    <col min="87" max="87" width="9.7109375" style="139" customWidth="1"/>
    <col min="88" max="88" width="13.28515625" style="139" customWidth="1"/>
    <col min="89" max="91" width="12.140625" style="139" customWidth="1"/>
    <col min="92" max="92" width="14.85546875" style="139" customWidth="1"/>
    <col min="93" max="94" width="10.42578125" style="139" customWidth="1"/>
    <col min="95" max="95" width="10.5703125" style="139" customWidth="1"/>
    <col min="96" max="96" width="9" style="139" customWidth="1"/>
    <col min="97" max="97" width="8" style="139" customWidth="1"/>
    <col min="98" max="98" width="11" style="139" customWidth="1"/>
    <col min="99" max="99" width="8" style="139" customWidth="1"/>
    <col min="100" max="100" width="8.42578125" style="139" customWidth="1"/>
    <col min="101" max="104" width="8" style="139" customWidth="1"/>
    <col min="105" max="105" width="8.140625" style="139" customWidth="1"/>
    <col min="106" max="108" width="8" style="139" customWidth="1"/>
    <col min="109" max="109" width="10.42578125" style="139" customWidth="1"/>
    <col min="110" max="110" width="11" style="139" customWidth="1"/>
    <col min="111" max="112" width="13" style="139" customWidth="1"/>
    <col min="113" max="113" width="8.140625" style="139" customWidth="1"/>
    <col min="114" max="114" width="19.5703125" style="139" customWidth="1"/>
    <col min="115" max="117" width="13" style="139" customWidth="1"/>
    <col min="118" max="118" width="10.140625" style="139" customWidth="1"/>
    <col min="119" max="119" width="19.5703125" style="139" customWidth="1"/>
    <col min="120" max="120" width="10.42578125" style="139" customWidth="1"/>
    <col min="121" max="121" width="8" style="139" customWidth="1"/>
    <col min="122" max="122" width="15.85546875" style="139" customWidth="1"/>
    <col min="123" max="123" width="7" style="139" customWidth="1"/>
    <col min="124" max="127" width="8" style="139" customWidth="1"/>
    <col min="128" max="128" width="9" style="139" customWidth="1"/>
    <col min="129" max="129" width="9.140625" style="139" customWidth="1"/>
    <col min="130" max="130" width="6" style="139" customWidth="1"/>
    <col min="131" max="131" width="6.5703125" style="139" customWidth="1"/>
    <col min="132" max="132" width="8.28515625" style="139" customWidth="1"/>
    <col min="133" max="133" width="7.28515625" style="139" customWidth="1"/>
    <col min="134" max="137" width="8" style="139" customWidth="1"/>
    <col min="138" max="138" width="10.42578125" style="139" customWidth="1"/>
    <col min="139" max="139" width="6.42578125" style="139" customWidth="1"/>
    <col min="140" max="140" width="8" style="139" customWidth="1"/>
    <col min="141" max="141" width="17.85546875" style="139" customWidth="1"/>
    <col min="142" max="143" width="8" style="139" customWidth="1"/>
    <col min="144" max="144" width="15.5703125" style="139" customWidth="1"/>
    <col min="145" max="145" width="5.5703125" style="139" customWidth="1"/>
    <col min="146" max="147" width="6.140625" style="139" customWidth="1"/>
    <col min="148" max="148" width="7" style="139" customWidth="1"/>
    <col min="149" max="149" width="7.7109375" style="139" customWidth="1"/>
    <col min="150" max="150" width="7.5703125" style="139" customWidth="1"/>
    <col min="151" max="152" width="8.140625" style="139" customWidth="1"/>
    <col min="153" max="153" width="6.85546875" style="139" customWidth="1"/>
    <col min="154" max="154" width="6" style="139" customWidth="1"/>
    <col min="155" max="155" width="8" style="139" customWidth="1"/>
    <col min="156" max="156" width="17.85546875" style="139" customWidth="1"/>
    <col min="157" max="157" width="8.42578125" style="139" customWidth="1"/>
    <col min="158" max="161" width="8" style="139" customWidth="1"/>
    <col min="162" max="162" width="7.28515625" style="139" customWidth="1"/>
    <col min="163" max="163" width="6" style="139" customWidth="1"/>
    <col min="164" max="164" width="6.5703125" style="139" customWidth="1"/>
    <col min="165" max="165" width="6" style="139" customWidth="1"/>
    <col min="166" max="166" width="7" style="139" customWidth="1"/>
    <col min="167" max="167" width="21" style="139" customWidth="1"/>
    <col min="168" max="168" width="25.5703125" style="139" customWidth="1"/>
    <col min="169" max="169" width="18.7109375" style="139" customWidth="1"/>
    <col min="170" max="170" width="13.7109375" style="139" customWidth="1"/>
    <col min="171" max="171" width="14" style="139" customWidth="1"/>
    <col min="172" max="172" width="15.140625" style="139" customWidth="1"/>
    <col min="173" max="173" width="11.5703125" style="139" customWidth="1"/>
    <col min="174" max="174" width="14.42578125" style="139" customWidth="1"/>
    <col min="175" max="175" width="37.28515625" style="139" customWidth="1"/>
    <col min="176" max="176" width="35.85546875" style="139" customWidth="1"/>
    <col min="177" max="179" width="11.5703125" style="139" customWidth="1"/>
    <col min="180" max="180" width="12.5703125" style="139" customWidth="1"/>
    <col min="181" max="183" width="11.5703125" style="139" customWidth="1"/>
    <col min="184" max="184" width="13.5703125" style="139" customWidth="1"/>
    <col min="185" max="191" width="11.5703125" style="139" customWidth="1"/>
    <col min="192" max="192" width="10.140625" style="139" customWidth="1"/>
    <col min="193" max="193" width="8.42578125" style="139" customWidth="1"/>
    <col min="194" max="194" width="10.140625" style="139" customWidth="1"/>
    <col min="195" max="195" width="8.42578125" style="139" customWidth="1"/>
    <col min="196" max="201" width="13.85546875" style="139" customWidth="1"/>
    <col min="202" max="202" width="15.42578125" style="139" customWidth="1"/>
    <col min="203" max="203" width="23.7109375" style="139" customWidth="1"/>
    <col min="204" max="204" width="9.7109375" style="139" customWidth="1"/>
    <col min="205" max="205" width="11" style="139" customWidth="1"/>
    <col min="206" max="207" width="11.7109375" style="139" customWidth="1"/>
    <col min="208" max="208" width="7.28515625" style="139" customWidth="1"/>
    <col min="209" max="209" width="11.5703125" style="139" customWidth="1"/>
    <col min="210" max="210" width="12.5703125" style="139" customWidth="1"/>
    <col min="211" max="211" width="19.85546875" style="139" customWidth="1"/>
    <col min="212" max="212" width="11.5703125" style="139" customWidth="1"/>
    <col min="213" max="218" width="12.5703125" style="139" customWidth="1"/>
    <col min="219" max="219" width="8.7109375" style="139" customWidth="1"/>
    <col min="220" max="220" width="15.140625" style="139" customWidth="1"/>
    <col min="221" max="221" width="14.42578125" style="139" customWidth="1"/>
    <col min="222" max="222" width="12.5703125" style="139" customWidth="1"/>
    <col min="223" max="223" width="11.7109375" style="139" customWidth="1"/>
    <col min="224" max="224" width="15.140625" style="139" customWidth="1"/>
    <col min="225" max="225" width="14.42578125" style="139" customWidth="1"/>
    <col min="226" max="226" width="12.5703125" style="139" customWidth="1"/>
    <col min="227" max="227" width="11.7109375" style="139" customWidth="1"/>
    <col min="228" max="228" width="15.140625" style="139" customWidth="1"/>
    <col min="229" max="229" width="14.42578125" style="139" customWidth="1"/>
    <col min="230" max="230" width="12.5703125" style="139" customWidth="1"/>
    <col min="231" max="231" width="11.7109375" style="139" customWidth="1"/>
    <col min="232" max="232" width="15.140625" style="139" customWidth="1"/>
    <col min="233" max="233" width="14.42578125" style="139" customWidth="1"/>
    <col min="234" max="234" width="25.5703125" style="139" customWidth="1"/>
    <col min="235" max="235" width="16" style="139" customWidth="1"/>
    <col min="236" max="236" width="19.85546875" style="139" customWidth="1"/>
    <col min="237" max="237" width="17.42578125" style="139" customWidth="1"/>
    <col min="238" max="238" width="21" style="139" customWidth="1"/>
    <col min="239" max="239" width="18.28515625" style="139" customWidth="1"/>
    <col min="240" max="240" width="14.42578125" style="139" customWidth="1"/>
    <col min="241" max="243" width="12.5703125" style="139" customWidth="1"/>
    <col min="244" max="244" width="17.5703125" style="139" customWidth="1"/>
    <col min="245" max="245" width="10.28515625" style="139" customWidth="1"/>
    <col min="246" max="246" width="14" style="139" customWidth="1"/>
    <col min="247" max="247" width="13.28515625" style="139" customWidth="1"/>
    <col min="248" max="248" width="17.5703125" style="139" customWidth="1"/>
    <col min="249" max="249" width="21.28515625" style="139" customWidth="1"/>
    <col min="250" max="250" width="18.28515625" style="139" customWidth="1"/>
    <col min="251" max="251" width="21.140625" style="139" customWidth="1"/>
    <col min="252" max="252" width="26.28515625" style="139" customWidth="1"/>
    <col min="253" max="253" width="17.7109375" style="139" customWidth="1"/>
    <col min="254" max="254" width="11.85546875" style="139" customWidth="1"/>
    <col min="255" max="255" width="24.85546875" style="139" customWidth="1"/>
    <col min="256" max="16384" width="17.5703125" style="139"/>
  </cols>
  <sheetData>
    <row r="1" spans="1:21" ht="21.75" customHeight="1">
      <c r="A1" s="137"/>
      <c r="B1" s="249" t="s">
        <v>96</v>
      </c>
      <c r="C1" s="250"/>
      <c r="D1" s="250"/>
      <c r="E1" s="250"/>
      <c r="F1" s="250"/>
      <c r="G1" s="250"/>
      <c r="H1" s="250"/>
      <c r="I1" s="250"/>
      <c r="J1" s="250"/>
      <c r="K1" s="250"/>
      <c r="L1" s="251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95" customHeight="1">
      <c r="A2" s="140"/>
      <c r="B2" s="258" t="s">
        <v>97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8.25" customHeight="1">
      <c r="A3" s="140"/>
      <c r="B3" s="98"/>
      <c r="C3" s="99"/>
      <c r="D3" s="220"/>
      <c r="E3" s="220"/>
      <c r="F3" s="261"/>
      <c r="G3" s="261"/>
      <c r="H3" s="99"/>
      <c r="I3" s="99"/>
      <c r="J3" s="99"/>
      <c r="K3" s="233"/>
      <c r="L3" s="100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20.25" customHeight="1">
      <c r="A4" s="140"/>
      <c r="B4" s="98"/>
      <c r="C4" s="99"/>
      <c r="D4" s="220"/>
      <c r="E4" s="255" t="s">
        <v>203</v>
      </c>
      <c r="F4" s="255"/>
      <c r="G4" s="255"/>
      <c r="H4" s="255"/>
      <c r="I4" s="99"/>
      <c r="J4" s="99"/>
      <c r="K4" s="233"/>
      <c r="L4" s="100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8" customHeight="1">
      <c r="A5" s="140"/>
      <c r="B5" s="98"/>
      <c r="C5" s="99"/>
      <c r="D5" s="220"/>
      <c r="E5" s="220"/>
      <c r="F5" s="131" t="s">
        <v>98</v>
      </c>
      <c r="G5" s="126"/>
      <c r="H5" s="99"/>
      <c r="I5" s="99"/>
      <c r="J5" s="99"/>
      <c r="K5" s="233"/>
      <c r="L5" s="100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6.75" customHeight="1">
      <c r="A6" s="140"/>
      <c r="B6" s="98"/>
      <c r="C6" s="101"/>
      <c r="D6" s="220"/>
      <c r="E6" s="220"/>
      <c r="F6" s="99"/>
      <c r="G6" s="99"/>
      <c r="H6" s="99"/>
      <c r="I6" s="99"/>
      <c r="J6" s="99"/>
      <c r="K6" s="233"/>
      <c r="L6" s="100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8" customHeight="1">
      <c r="A7" s="140"/>
      <c r="B7" s="98"/>
      <c r="C7" s="254" t="str">
        <f ca="1">J76</f>
        <v>Rīgas reģionālā</v>
      </c>
      <c r="D7" s="254"/>
      <c r="E7" s="254"/>
      <c r="F7" s="102" t="s">
        <v>95</v>
      </c>
      <c r="G7" s="103"/>
      <c r="H7" s="103"/>
      <c r="I7" s="103"/>
      <c r="J7" s="103"/>
      <c r="K7" s="234"/>
      <c r="L7" s="100"/>
      <c r="M7" s="138"/>
      <c r="N7" s="138"/>
      <c r="O7" s="138"/>
      <c r="Q7" s="141"/>
      <c r="R7" s="138"/>
      <c r="S7" s="138"/>
      <c r="T7" s="138"/>
      <c r="U7" s="138"/>
    </row>
    <row r="8" spans="1:21" ht="18" customHeight="1">
      <c r="A8" s="140"/>
      <c r="B8" s="263" t="s">
        <v>217</v>
      </c>
      <c r="C8" s="264"/>
      <c r="D8" s="264"/>
      <c r="E8" s="264"/>
      <c r="F8" s="104" t="s">
        <v>84</v>
      </c>
      <c r="G8" s="103"/>
      <c r="H8" s="103"/>
      <c r="I8" s="103"/>
      <c r="J8" s="103"/>
      <c r="K8" s="234"/>
      <c r="L8" s="100"/>
      <c r="M8" s="138"/>
      <c r="N8" s="138"/>
      <c r="O8" s="138"/>
      <c r="Q8" s="142"/>
      <c r="R8" s="138"/>
      <c r="S8" s="138"/>
      <c r="T8" s="138"/>
      <c r="U8" s="138"/>
    </row>
    <row r="9" spans="1:21" ht="18" customHeight="1">
      <c r="A9" s="140"/>
      <c r="B9" s="262" t="s">
        <v>165</v>
      </c>
      <c r="C9" s="256"/>
      <c r="D9" s="256"/>
      <c r="E9" s="256"/>
      <c r="F9" s="104" t="s">
        <v>83</v>
      </c>
      <c r="G9" s="105"/>
      <c r="H9" s="105"/>
      <c r="I9" s="105"/>
      <c r="J9" s="105"/>
      <c r="K9" s="235"/>
      <c r="L9" s="100"/>
      <c r="M9" s="138"/>
      <c r="N9" s="138"/>
      <c r="O9" s="138"/>
      <c r="Q9" s="142"/>
      <c r="R9" s="138"/>
      <c r="S9" s="138"/>
      <c r="T9" s="138"/>
      <c r="U9" s="138"/>
    </row>
    <row r="10" spans="1:21" ht="18" customHeight="1">
      <c r="A10" s="140"/>
      <c r="B10" s="256" t="s">
        <v>157</v>
      </c>
      <c r="C10" s="256"/>
      <c r="D10" s="256"/>
      <c r="E10" s="256"/>
      <c r="F10" s="106" t="s">
        <v>216</v>
      </c>
      <c r="G10" s="99"/>
      <c r="H10" s="99"/>
      <c r="I10" s="99"/>
      <c r="J10" s="99"/>
      <c r="K10" s="233"/>
      <c r="L10" s="100"/>
      <c r="M10" s="138"/>
      <c r="N10" s="138"/>
      <c r="O10" s="138"/>
      <c r="Q10" s="143"/>
      <c r="R10" s="138"/>
      <c r="S10" s="138"/>
      <c r="T10" s="138"/>
      <c r="U10" s="138"/>
    </row>
    <row r="11" spans="1:21" ht="24" customHeight="1">
      <c r="A11" s="140"/>
      <c r="B11" s="252" t="s">
        <v>201</v>
      </c>
      <c r="C11" s="253"/>
      <c r="D11" s="253"/>
      <c r="E11" s="257" t="s">
        <v>218</v>
      </c>
      <c r="F11" s="257"/>
      <c r="G11" s="103"/>
      <c r="H11" s="107"/>
      <c r="I11" s="103"/>
      <c r="J11" s="103"/>
      <c r="K11" s="234"/>
      <c r="L11" s="100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24" customHeight="1">
      <c r="A12" s="140"/>
      <c r="B12" s="252" t="s">
        <v>37</v>
      </c>
      <c r="C12" s="253"/>
      <c r="D12" s="265" t="s">
        <v>219</v>
      </c>
      <c r="E12" s="265"/>
      <c r="F12" s="265"/>
      <c r="G12" s="99"/>
      <c r="H12" s="99"/>
      <c r="I12" s="99"/>
      <c r="J12" s="99"/>
      <c r="K12" s="233"/>
      <c r="L12" s="100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15.95" customHeight="1">
      <c r="A13" s="140"/>
      <c r="B13" s="98"/>
      <c r="C13" s="101"/>
      <c r="D13" s="220"/>
      <c r="E13" s="220"/>
      <c r="F13" s="99"/>
      <c r="G13" s="99"/>
      <c r="H13" s="99"/>
      <c r="I13" s="99"/>
      <c r="J13" s="99"/>
      <c r="K13" s="233"/>
      <c r="L13" s="100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ht="15.95" customHeight="1">
      <c r="A14" s="140"/>
      <c r="B14" s="252" t="s">
        <v>82</v>
      </c>
      <c r="C14" s="253"/>
      <c r="D14" s="291" t="str">
        <f>D76</f>
        <v>Kailcirte</v>
      </c>
      <c r="E14" s="291"/>
      <c r="F14" s="107" t="s">
        <v>63</v>
      </c>
      <c r="G14" s="170">
        <v>2</v>
      </c>
      <c r="H14" s="107" t="s">
        <v>62</v>
      </c>
      <c r="I14" s="171">
        <v>23</v>
      </c>
      <c r="J14" s="107" t="s">
        <v>61</v>
      </c>
      <c r="K14" s="236">
        <f>ievads!BG2</f>
        <v>0.65537449999966191</v>
      </c>
      <c r="L14" s="108" t="s">
        <v>38</v>
      </c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ht="18.75" customHeight="1">
      <c r="A15" s="140"/>
      <c r="B15" s="109"/>
      <c r="C15" s="110"/>
      <c r="D15" s="221"/>
      <c r="E15" s="220"/>
      <c r="F15" s="122"/>
      <c r="G15" s="131"/>
      <c r="H15" s="99"/>
      <c r="I15" s="112"/>
      <c r="J15" s="99"/>
      <c r="K15" s="237"/>
      <c r="L15" s="100"/>
      <c r="M15" s="138"/>
      <c r="N15" s="138"/>
      <c r="O15" s="138"/>
      <c r="P15" s="138"/>
      <c r="T15" s="138"/>
      <c r="U15" s="138"/>
    </row>
    <row r="16" spans="1:21" ht="15.75">
      <c r="A16" s="140"/>
      <c r="B16" s="113"/>
      <c r="C16" s="290" t="s">
        <v>59</v>
      </c>
      <c r="D16" s="290"/>
      <c r="E16" s="290"/>
      <c r="F16" s="99"/>
      <c r="G16" s="99"/>
      <c r="H16" s="199"/>
      <c r="I16" s="197"/>
      <c r="J16" s="99"/>
      <c r="K16" s="237"/>
      <c r="L16" s="100"/>
      <c r="M16" s="138"/>
      <c r="N16" s="138"/>
      <c r="O16" s="138"/>
      <c r="P16" s="138"/>
      <c r="Q16" s="138"/>
      <c r="R16" s="138"/>
      <c r="T16" s="138"/>
      <c r="U16" s="138"/>
    </row>
    <row r="17" spans="1:23" ht="15">
      <c r="A17" s="140"/>
      <c r="B17" s="114"/>
      <c r="C17" s="115" t="s">
        <v>52</v>
      </c>
      <c r="D17" s="222" t="s">
        <v>211</v>
      </c>
      <c r="E17" s="222" t="s">
        <v>208</v>
      </c>
      <c r="F17" s="118" t="s">
        <v>58</v>
      </c>
      <c r="G17" s="99"/>
      <c r="H17" s="99"/>
      <c r="I17" s="198"/>
      <c r="J17" s="99"/>
      <c r="K17" s="238"/>
      <c r="L17" s="100"/>
      <c r="M17" s="138"/>
      <c r="N17" s="138"/>
      <c r="O17" s="138"/>
      <c r="P17" s="138"/>
      <c r="Q17" s="138"/>
      <c r="R17" s="138"/>
      <c r="T17" s="138"/>
      <c r="U17" s="138"/>
    </row>
    <row r="18" spans="1:23" ht="15">
      <c r="A18" s="140"/>
      <c r="B18" s="116"/>
      <c r="C18" s="117">
        <v>1</v>
      </c>
      <c r="D18" s="223">
        <f>ievads!L10</f>
        <v>555960</v>
      </c>
      <c r="E18" s="223">
        <f>ievads!M10</f>
        <v>326526.59999999998</v>
      </c>
      <c r="F18" s="99"/>
      <c r="G18" s="99"/>
      <c r="H18" s="99"/>
      <c r="I18" s="198"/>
      <c r="J18" s="99"/>
      <c r="K18" s="238"/>
      <c r="L18" s="100"/>
      <c r="M18" s="138"/>
      <c r="N18" s="138"/>
      <c r="O18" s="138"/>
      <c r="P18" s="138"/>
      <c r="Q18" s="138"/>
      <c r="R18" s="138"/>
      <c r="T18" s="138"/>
      <c r="U18" s="138"/>
    </row>
    <row r="19" spans="1:23">
      <c r="A19" s="140"/>
      <c r="B19" s="116"/>
      <c r="C19" s="117">
        <v>2</v>
      </c>
      <c r="D19" s="223">
        <f>ievads!L11</f>
        <v>555968.19999999995</v>
      </c>
      <c r="E19" s="223">
        <f>ievads!M11</f>
        <v>326520.59999999998</v>
      </c>
      <c r="F19" s="99"/>
      <c r="G19" s="99"/>
      <c r="H19" s="99"/>
      <c r="I19" s="99"/>
      <c r="J19" s="99"/>
      <c r="K19" s="233"/>
      <c r="L19" s="100"/>
      <c r="M19" s="138"/>
      <c r="N19" s="138"/>
      <c r="O19" s="138"/>
      <c r="P19" s="138"/>
      <c r="Q19" s="138"/>
      <c r="R19" s="138"/>
      <c r="T19" s="138"/>
      <c r="U19" s="138"/>
    </row>
    <row r="20" spans="1:23" ht="12.75" customHeight="1">
      <c r="A20" s="140"/>
      <c r="B20" s="116"/>
      <c r="C20" s="117">
        <v>3</v>
      </c>
      <c r="D20" s="223">
        <f>ievads!L12</f>
        <v>555961.4</v>
      </c>
      <c r="E20" s="223">
        <f>ievads!M12</f>
        <v>326527.3</v>
      </c>
      <c r="F20" s="99"/>
      <c r="G20" s="99"/>
      <c r="H20" s="99"/>
      <c r="I20" s="99"/>
      <c r="J20" s="99"/>
      <c r="K20" s="233"/>
      <c r="L20" s="100"/>
      <c r="M20" s="138"/>
      <c r="N20" s="138"/>
      <c r="O20" s="138"/>
      <c r="P20" s="138"/>
      <c r="Q20" s="138"/>
      <c r="R20" s="138"/>
      <c r="T20" s="138"/>
      <c r="U20" s="138"/>
    </row>
    <row r="21" spans="1:23" ht="15" customHeight="1">
      <c r="A21" s="140"/>
      <c r="B21" s="98"/>
      <c r="C21" s="117">
        <v>4</v>
      </c>
      <c r="D21" s="223">
        <f>ievads!L13</f>
        <v>555956.4</v>
      </c>
      <c r="E21" s="223">
        <f>ievads!M13</f>
        <v>326554.3</v>
      </c>
      <c r="F21" s="99"/>
      <c r="G21" s="99"/>
      <c r="H21" s="99"/>
      <c r="I21" s="99"/>
      <c r="J21" s="99"/>
      <c r="K21" s="233"/>
      <c r="L21" s="100"/>
      <c r="M21" s="138"/>
      <c r="N21" s="138"/>
      <c r="O21" s="138"/>
      <c r="P21" s="138"/>
      <c r="Q21" s="138"/>
      <c r="R21" s="138"/>
      <c r="T21" s="138"/>
      <c r="U21" s="138"/>
    </row>
    <row r="22" spans="1:23" ht="12.75" customHeight="1">
      <c r="A22" s="140"/>
      <c r="B22" s="98"/>
      <c r="C22" s="117">
        <v>5</v>
      </c>
      <c r="D22" s="223">
        <f>ievads!L14</f>
        <v>555970.69999999995</v>
      </c>
      <c r="E22" s="223">
        <f>ievads!M14</f>
        <v>326598.40000000002</v>
      </c>
      <c r="F22" s="118"/>
      <c r="G22" s="99"/>
      <c r="H22" s="99"/>
      <c r="I22" s="99"/>
      <c r="J22" s="99"/>
      <c r="K22" s="233"/>
      <c r="L22" s="100"/>
      <c r="M22" s="138"/>
      <c r="N22" s="138"/>
      <c r="O22" s="138"/>
      <c r="P22" s="138"/>
      <c r="Q22" s="138"/>
      <c r="R22" s="138"/>
      <c r="T22" s="138"/>
      <c r="U22" s="138"/>
    </row>
    <row r="23" spans="1:23" s="146" customFormat="1" ht="12.75" customHeight="1">
      <c r="A23" s="144"/>
      <c r="B23" s="119"/>
      <c r="C23" s="117">
        <v>6</v>
      </c>
      <c r="D23" s="223">
        <f>ievads!L15</f>
        <v>555968.1</v>
      </c>
      <c r="E23" s="223">
        <f>ievads!M15</f>
        <v>326626.8</v>
      </c>
      <c r="F23" s="120"/>
      <c r="G23" s="120"/>
      <c r="H23" s="120"/>
      <c r="I23" s="120"/>
      <c r="J23" s="120"/>
      <c r="K23" s="239"/>
      <c r="L23" s="121"/>
      <c r="M23" s="145"/>
      <c r="N23" s="145"/>
      <c r="O23" s="145"/>
      <c r="P23" s="145"/>
      <c r="Q23" s="145"/>
      <c r="R23" s="145"/>
      <c r="T23" s="138"/>
      <c r="U23" s="138"/>
      <c r="V23" s="139"/>
      <c r="W23" s="139"/>
    </row>
    <row r="24" spans="1:23" ht="12.75" customHeight="1">
      <c r="A24" s="140"/>
      <c r="B24" s="98"/>
      <c r="C24" s="117">
        <v>7</v>
      </c>
      <c r="D24" s="223">
        <f>ievads!L16</f>
        <v>555976.80000000005</v>
      </c>
      <c r="E24" s="223">
        <f>ievads!M16</f>
        <v>326637.8</v>
      </c>
      <c r="F24" s="99"/>
      <c r="G24" s="99"/>
      <c r="H24" s="99"/>
      <c r="I24" s="99"/>
      <c r="J24" s="99"/>
      <c r="K24" s="233"/>
      <c r="L24" s="100"/>
      <c r="M24" s="138"/>
      <c r="N24" s="138"/>
      <c r="O24" s="138"/>
      <c r="P24" s="138"/>
      <c r="Q24" s="138"/>
      <c r="R24" s="138"/>
      <c r="T24" s="138"/>
      <c r="U24" s="138"/>
    </row>
    <row r="25" spans="1:23" ht="12.75" customHeight="1">
      <c r="A25" s="140"/>
      <c r="B25" s="98"/>
      <c r="C25" s="117">
        <v>8</v>
      </c>
      <c r="D25" s="223">
        <f>ievads!L17</f>
        <v>555981.1</v>
      </c>
      <c r="E25" s="223">
        <f>ievads!M17</f>
        <v>326635.8</v>
      </c>
      <c r="F25" s="99"/>
      <c r="G25" s="99"/>
      <c r="H25" s="99"/>
      <c r="I25" s="99"/>
      <c r="J25" s="99"/>
      <c r="K25" s="233"/>
      <c r="L25" s="100"/>
      <c r="M25" s="138"/>
      <c r="N25" s="138"/>
      <c r="O25" s="138"/>
      <c r="P25" s="138"/>
      <c r="Q25" s="138"/>
      <c r="R25" s="138"/>
      <c r="T25" s="138"/>
      <c r="U25" s="138"/>
    </row>
    <row r="26" spans="1:23" ht="12.75" customHeight="1">
      <c r="A26" s="140"/>
      <c r="B26" s="98"/>
      <c r="C26" s="117">
        <v>9</v>
      </c>
      <c r="D26" s="223">
        <f>ievads!L18</f>
        <v>555987.1</v>
      </c>
      <c r="E26" s="223">
        <f>ievads!M18</f>
        <v>326518.7</v>
      </c>
      <c r="F26" s="99"/>
      <c r="G26" s="99"/>
      <c r="H26" s="99"/>
      <c r="I26" s="99"/>
      <c r="J26" s="99"/>
      <c r="K26" s="233"/>
      <c r="L26" s="100"/>
      <c r="M26" s="138"/>
      <c r="N26" s="138"/>
      <c r="O26" s="138"/>
      <c r="P26" s="138"/>
      <c r="Q26" s="138"/>
      <c r="R26" s="138"/>
      <c r="T26" s="138"/>
      <c r="U26" s="138"/>
    </row>
    <row r="27" spans="1:23" ht="12.75" customHeight="1">
      <c r="A27" s="140"/>
      <c r="B27" s="98"/>
      <c r="C27" s="117">
        <v>10</v>
      </c>
      <c r="D27" s="223">
        <f>ievads!L19</f>
        <v>556009.30000000005</v>
      </c>
      <c r="E27" s="223">
        <f>ievads!M19</f>
        <v>326509.8</v>
      </c>
      <c r="F27" s="99"/>
      <c r="G27" s="99"/>
      <c r="H27" s="99"/>
      <c r="I27" s="99"/>
      <c r="J27" s="99"/>
      <c r="K27" s="233"/>
      <c r="L27" s="100"/>
      <c r="M27" s="138"/>
      <c r="N27" s="138"/>
      <c r="O27" s="138"/>
      <c r="P27" s="138"/>
      <c r="Q27" s="138"/>
      <c r="R27" s="138"/>
      <c r="T27" s="138"/>
      <c r="U27" s="138"/>
    </row>
    <row r="28" spans="1:23" ht="12.75" customHeight="1">
      <c r="A28" s="140"/>
      <c r="B28" s="98"/>
      <c r="C28" s="117">
        <v>11</v>
      </c>
      <c r="D28" s="223">
        <f>ievads!L20</f>
        <v>556022.19999999995</v>
      </c>
      <c r="E28" s="223">
        <f>ievads!M20</f>
        <v>326475</v>
      </c>
      <c r="F28" s="99"/>
      <c r="G28" s="99"/>
      <c r="H28" s="99"/>
      <c r="I28" s="99"/>
      <c r="J28" s="99"/>
      <c r="K28" s="233"/>
      <c r="L28" s="100"/>
      <c r="M28" s="138"/>
      <c r="N28" s="138"/>
      <c r="O28" s="138"/>
      <c r="P28" s="138"/>
      <c r="Q28" s="138"/>
      <c r="R28" s="138"/>
      <c r="T28" s="138"/>
      <c r="U28" s="138"/>
    </row>
    <row r="29" spans="1:23" ht="12.75" customHeight="1">
      <c r="A29" s="140"/>
      <c r="B29" s="98"/>
      <c r="C29" s="117">
        <v>12</v>
      </c>
      <c r="D29" s="223">
        <f>ievads!L21</f>
        <v>556068.19999999995</v>
      </c>
      <c r="E29" s="223">
        <f>ievads!M21</f>
        <v>326379.09999999998</v>
      </c>
      <c r="F29" s="99"/>
      <c r="G29" s="99"/>
      <c r="H29" s="99"/>
      <c r="I29" s="99"/>
      <c r="J29" s="99"/>
      <c r="K29" s="233"/>
      <c r="L29" s="100"/>
      <c r="M29" s="138"/>
      <c r="N29" s="138"/>
      <c r="O29" s="138"/>
      <c r="P29" s="138"/>
      <c r="Q29" s="138"/>
      <c r="R29" s="138"/>
      <c r="T29" s="138"/>
      <c r="U29" s="138"/>
    </row>
    <row r="30" spans="1:23" ht="12.75" customHeight="1">
      <c r="A30" s="140"/>
      <c r="B30" s="98"/>
      <c r="C30" s="117">
        <v>13</v>
      </c>
      <c r="D30" s="223">
        <f>ievads!L22</f>
        <v>556054.6</v>
      </c>
      <c r="E30" s="223">
        <f>ievads!M22</f>
        <v>326301.40000000002</v>
      </c>
      <c r="F30" s="99"/>
      <c r="G30" s="99"/>
      <c r="H30" s="99"/>
      <c r="I30" s="99"/>
      <c r="J30" s="99"/>
      <c r="K30" s="233"/>
      <c r="L30" s="100"/>
      <c r="M30" s="138"/>
      <c r="N30" s="138"/>
      <c r="O30" s="138"/>
      <c r="P30" s="138"/>
      <c r="Q30" s="138"/>
      <c r="R30" s="138"/>
      <c r="T30" s="138"/>
      <c r="U30" s="138"/>
    </row>
    <row r="31" spans="1:23" ht="12.75" customHeight="1">
      <c r="A31" s="140"/>
      <c r="B31" s="98"/>
      <c r="C31" s="117">
        <v>14</v>
      </c>
      <c r="D31" s="223">
        <f>ievads!L23</f>
        <v>556054.30000000005</v>
      </c>
      <c r="E31" s="223">
        <f>ievads!M23</f>
        <v>326273</v>
      </c>
      <c r="F31" s="99"/>
      <c r="G31" s="99"/>
      <c r="H31" s="99"/>
      <c r="I31" s="99"/>
      <c r="J31" s="99"/>
      <c r="K31" s="233"/>
      <c r="L31" s="100"/>
      <c r="M31" s="138"/>
      <c r="N31" s="138"/>
      <c r="O31" s="138"/>
      <c r="P31" s="138"/>
      <c r="Q31" s="138"/>
      <c r="R31" s="138"/>
      <c r="T31" s="138"/>
      <c r="U31" s="138"/>
    </row>
    <row r="32" spans="1:23" ht="12.75" customHeight="1">
      <c r="A32" s="140"/>
      <c r="B32" s="98"/>
      <c r="C32" s="117">
        <v>15</v>
      </c>
      <c r="D32" s="223">
        <f>ievads!L24</f>
        <v>556049.5</v>
      </c>
      <c r="E32" s="223">
        <f>ievads!M24</f>
        <v>326244.09999999998</v>
      </c>
      <c r="F32" s="99"/>
      <c r="G32" s="99"/>
      <c r="H32" s="99"/>
      <c r="I32" s="99"/>
      <c r="J32" s="99"/>
      <c r="K32" s="233"/>
      <c r="L32" s="100"/>
      <c r="M32" s="138"/>
      <c r="N32" s="138"/>
      <c r="O32" s="138"/>
      <c r="P32" s="138"/>
      <c r="Q32" s="138"/>
      <c r="R32" s="138"/>
      <c r="T32" s="138"/>
      <c r="U32" s="138"/>
    </row>
    <row r="33" spans="1:21" ht="12.75" customHeight="1">
      <c r="A33" s="140"/>
      <c r="B33" s="98"/>
      <c r="C33" s="117">
        <v>16</v>
      </c>
      <c r="D33" s="223">
        <f>ievads!L25</f>
        <v>556037.6</v>
      </c>
      <c r="E33" s="223">
        <f>ievads!M25</f>
        <v>326238.3</v>
      </c>
      <c r="F33" s="99"/>
      <c r="G33" s="99"/>
      <c r="H33" s="99"/>
      <c r="I33" s="99"/>
      <c r="J33" s="99"/>
      <c r="K33" s="233"/>
      <c r="L33" s="100"/>
      <c r="M33" s="138"/>
      <c r="N33" s="138"/>
      <c r="O33" s="138"/>
      <c r="P33" s="138"/>
      <c r="Q33" s="138"/>
      <c r="R33" s="138"/>
      <c r="T33" s="138"/>
      <c r="U33" s="138"/>
    </row>
    <row r="34" spans="1:21" ht="12.75" customHeight="1">
      <c r="A34" s="140"/>
      <c r="B34" s="98"/>
      <c r="C34" s="117">
        <v>17</v>
      </c>
      <c r="D34" s="223">
        <f>ievads!L26</f>
        <v>556056.5</v>
      </c>
      <c r="E34" s="223">
        <f>ievads!M26</f>
        <v>326371.59999999998</v>
      </c>
      <c r="F34" s="99" t="s">
        <v>205</v>
      </c>
      <c r="G34" s="99"/>
      <c r="H34" s="99"/>
      <c r="I34" s="99"/>
      <c r="J34" s="99"/>
      <c r="K34" s="233"/>
      <c r="L34" s="100"/>
      <c r="M34" s="138"/>
      <c r="N34" s="138"/>
      <c r="O34" s="138"/>
      <c r="P34" s="138"/>
      <c r="Q34" s="138"/>
      <c r="R34" s="138"/>
      <c r="T34" s="138"/>
      <c r="U34" s="138"/>
    </row>
    <row r="35" spans="1:21" ht="12.75" customHeight="1">
      <c r="A35" s="140"/>
      <c r="B35" s="98"/>
      <c r="C35" s="117">
        <v>18</v>
      </c>
      <c r="D35" s="223">
        <f>ievads!L27</f>
        <v>555998.6</v>
      </c>
      <c r="E35" s="223">
        <f>ievads!M27</f>
        <v>326474.5</v>
      </c>
      <c r="F35" s="201" t="s">
        <v>204</v>
      </c>
      <c r="G35" s="288" t="s">
        <v>211</v>
      </c>
      <c r="H35" s="289"/>
      <c r="I35" s="275" t="s">
        <v>208</v>
      </c>
      <c r="J35" s="275"/>
      <c r="K35" s="275"/>
      <c r="L35" s="100"/>
      <c r="M35" s="138"/>
      <c r="N35" s="138"/>
      <c r="O35" s="138"/>
      <c r="P35" s="138"/>
      <c r="Q35" s="138"/>
      <c r="R35" s="138"/>
      <c r="T35" s="138"/>
      <c r="U35" s="138"/>
    </row>
    <row r="36" spans="1:21" ht="12.75" customHeight="1">
      <c r="A36" s="140"/>
      <c r="B36" s="98"/>
      <c r="C36" s="117">
        <v>19</v>
      </c>
      <c r="D36" s="223">
        <f>ievads!L28</f>
        <v>555992.19999999995</v>
      </c>
      <c r="E36" s="223">
        <f>ievads!M28</f>
        <v>326501.8</v>
      </c>
      <c r="F36" s="201">
        <v>1</v>
      </c>
      <c r="G36" s="268"/>
      <c r="H36" s="268"/>
      <c r="I36" s="268"/>
      <c r="J36" s="268"/>
      <c r="K36" s="268"/>
      <c r="L36" s="100"/>
      <c r="M36" s="138"/>
      <c r="N36" s="138"/>
      <c r="O36" s="138"/>
      <c r="P36" s="138"/>
      <c r="Q36" s="138"/>
      <c r="R36" s="138"/>
      <c r="T36" s="138"/>
      <c r="U36" s="138"/>
    </row>
    <row r="37" spans="1:21" ht="12.75" customHeight="1">
      <c r="A37" s="140"/>
      <c r="B37" s="98"/>
      <c r="C37" s="117">
        <v>20</v>
      </c>
      <c r="D37" s="223">
        <f>ievads!L29</f>
        <v>555960</v>
      </c>
      <c r="E37" s="223">
        <f>ievads!M29</f>
        <v>326526.59999999998</v>
      </c>
      <c r="F37" s="200">
        <v>2</v>
      </c>
      <c r="G37" s="268"/>
      <c r="H37" s="268"/>
      <c r="I37" s="268"/>
      <c r="J37" s="268"/>
      <c r="K37" s="268"/>
      <c r="L37" s="129"/>
      <c r="M37" s="138"/>
      <c r="N37" s="138"/>
      <c r="O37" s="138"/>
      <c r="P37" s="138"/>
      <c r="Q37" s="138"/>
      <c r="R37" s="138"/>
      <c r="T37" s="138"/>
      <c r="U37" s="138"/>
    </row>
    <row r="38" spans="1:21" ht="12.75" customHeight="1">
      <c r="A38" s="140"/>
      <c r="B38" s="98"/>
      <c r="C38" s="117">
        <v>21</v>
      </c>
      <c r="D38" s="223">
        <f>ievads!L30</f>
        <v>0</v>
      </c>
      <c r="E38" s="223">
        <f>ievads!M30</f>
        <v>0</v>
      </c>
      <c r="F38" s="201"/>
      <c r="G38" s="268"/>
      <c r="H38" s="268"/>
      <c r="I38" s="268"/>
      <c r="J38" s="268"/>
      <c r="K38" s="268"/>
      <c r="L38" s="129"/>
      <c r="M38" s="138"/>
      <c r="N38" s="138"/>
      <c r="O38" s="138"/>
      <c r="P38" s="138"/>
      <c r="Q38" s="138"/>
      <c r="R38" s="138"/>
      <c r="T38" s="138"/>
      <c r="U38" s="138"/>
    </row>
    <row r="39" spans="1:21" ht="12.75" customHeight="1">
      <c r="A39" s="140"/>
      <c r="B39" s="98"/>
      <c r="C39" s="117">
        <v>22</v>
      </c>
      <c r="D39" s="223">
        <f>ievads!L31</f>
        <v>0</v>
      </c>
      <c r="E39" s="223">
        <f>ievads!M31</f>
        <v>0</v>
      </c>
      <c r="F39" s="122"/>
      <c r="G39" s="111"/>
      <c r="H39" s="111"/>
      <c r="I39" s="111"/>
      <c r="J39" s="111"/>
      <c r="K39" s="240"/>
      <c r="L39" s="129"/>
      <c r="M39" s="273" t="s">
        <v>41</v>
      </c>
      <c r="N39" s="269"/>
      <c r="O39" s="269"/>
      <c r="P39" s="269">
        <f>SQRT(ievads!BG2)*0.1</f>
        <v>8.0955203662251507E-2</v>
      </c>
      <c r="Q39" s="269"/>
      <c r="R39" s="270"/>
      <c r="T39" s="138"/>
      <c r="U39" s="138"/>
    </row>
    <row r="40" spans="1:21" ht="12.75" customHeight="1">
      <c r="A40" s="140"/>
      <c r="B40" s="98"/>
      <c r="C40" s="117">
        <v>23</v>
      </c>
      <c r="D40" s="223">
        <f>ievads!L32</f>
        <v>0</v>
      </c>
      <c r="E40" s="223">
        <f>ievads!M32</f>
        <v>0</v>
      </c>
      <c r="F40" s="285" t="s">
        <v>199</v>
      </c>
      <c r="G40" s="286"/>
      <c r="H40" s="286"/>
      <c r="I40" s="286"/>
      <c r="J40" s="286"/>
      <c r="K40" s="286"/>
      <c r="L40" s="287"/>
      <c r="M40" s="174"/>
      <c r="N40" s="175"/>
      <c r="O40" s="175"/>
      <c r="P40" s="175"/>
      <c r="Q40" s="157"/>
      <c r="R40" s="158"/>
      <c r="T40" s="138"/>
      <c r="U40" s="138"/>
    </row>
    <row r="41" spans="1:21" ht="12.75" customHeight="1">
      <c r="A41" s="140"/>
      <c r="B41" s="98"/>
      <c r="C41" s="117">
        <v>24</v>
      </c>
      <c r="D41" s="223">
        <f>ievads!L33</f>
        <v>0</v>
      </c>
      <c r="E41" s="223">
        <f>ievads!M33</f>
        <v>0</v>
      </c>
      <c r="F41" s="285"/>
      <c r="G41" s="286"/>
      <c r="H41" s="286"/>
      <c r="I41" s="286"/>
      <c r="J41" s="286"/>
      <c r="K41" s="286"/>
      <c r="L41" s="287"/>
      <c r="M41" s="271" t="s">
        <v>43</v>
      </c>
      <c r="N41" s="272"/>
      <c r="O41" s="272"/>
      <c r="P41" s="178">
        <f>K14-P39</f>
        <v>0.5744192963374104</v>
      </c>
      <c r="Q41" s="172" t="s">
        <v>42</v>
      </c>
      <c r="R41" s="173">
        <f>K14+P39</f>
        <v>0.73632970366191342</v>
      </c>
      <c r="T41" s="138"/>
      <c r="U41" s="138"/>
    </row>
    <row r="42" spans="1:21" ht="12.75" customHeight="1">
      <c r="A42" s="140"/>
      <c r="B42" s="98"/>
      <c r="C42" s="117">
        <v>25</v>
      </c>
      <c r="D42" s="223">
        <f>ievads!L34</f>
        <v>0</v>
      </c>
      <c r="E42" s="223">
        <f>ievads!M34</f>
        <v>0</v>
      </c>
      <c r="F42" s="285"/>
      <c r="G42" s="286"/>
      <c r="H42" s="286"/>
      <c r="I42" s="286"/>
      <c r="J42" s="286"/>
      <c r="K42" s="286"/>
      <c r="L42" s="287"/>
      <c r="M42" s="176"/>
      <c r="N42" s="177"/>
      <c r="O42" s="177"/>
      <c r="P42" s="178"/>
      <c r="Q42" s="177"/>
      <c r="R42" s="179"/>
      <c r="T42" s="138"/>
      <c r="U42" s="138"/>
    </row>
    <row r="43" spans="1:21" ht="12.75" customHeight="1">
      <c r="A43" s="140"/>
      <c r="B43" s="98"/>
      <c r="C43" s="117">
        <v>26</v>
      </c>
      <c r="D43" s="223">
        <f>ievads!L35</f>
        <v>0</v>
      </c>
      <c r="E43" s="223">
        <f>ievads!M35</f>
        <v>0</v>
      </c>
      <c r="F43" s="123" t="s">
        <v>200</v>
      </c>
      <c r="G43" s="122"/>
      <c r="H43" s="122"/>
      <c r="I43" s="122"/>
      <c r="J43" s="122"/>
      <c r="K43" s="241"/>
      <c r="L43" s="100"/>
      <c r="M43" s="159"/>
      <c r="N43" s="160"/>
      <c r="O43" s="160"/>
      <c r="P43" s="160"/>
      <c r="Q43" s="160"/>
      <c r="R43" s="161"/>
      <c r="T43" s="138"/>
      <c r="U43" s="138"/>
    </row>
    <row r="44" spans="1:21" ht="12.75" customHeight="1">
      <c r="A44" s="140"/>
      <c r="B44" s="98"/>
      <c r="C44" s="117">
        <v>27</v>
      </c>
      <c r="D44" s="223">
        <f>ievads!L36</f>
        <v>0</v>
      </c>
      <c r="E44" s="223">
        <f>ievads!M36</f>
        <v>0</v>
      </c>
      <c r="F44" s="279"/>
      <c r="G44" s="280"/>
      <c r="H44" s="280"/>
      <c r="I44" s="280"/>
      <c r="J44" s="280"/>
      <c r="K44" s="280"/>
      <c r="L44" s="281"/>
      <c r="M44" s="138"/>
      <c r="N44" s="147"/>
      <c r="O44" s="147"/>
      <c r="P44" s="138"/>
      <c r="Q44" s="138"/>
      <c r="R44" s="138"/>
      <c r="T44" s="138"/>
      <c r="U44" s="138"/>
    </row>
    <row r="45" spans="1:21" ht="12.75" customHeight="1">
      <c r="A45" s="140"/>
      <c r="B45" s="98"/>
      <c r="C45" s="117">
        <v>28</v>
      </c>
      <c r="D45" s="223">
        <f>ievads!L37</f>
        <v>0</v>
      </c>
      <c r="E45" s="223">
        <f>ievads!M37</f>
        <v>0</v>
      </c>
      <c r="F45" s="274" t="s">
        <v>44</v>
      </c>
      <c r="G45" s="274"/>
      <c r="H45" s="274"/>
      <c r="I45" s="274"/>
      <c r="J45" s="274"/>
      <c r="K45" s="274"/>
      <c r="L45" s="100"/>
      <c r="M45" s="138"/>
      <c r="N45" s="147"/>
      <c r="O45" s="147"/>
      <c r="P45" s="138"/>
      <c r="Q45" s="138"/>
      <c r="R45" s="138"/>
      <c r="T45" s="138"/>
      <c r="U45" s="138"/>
    </row>
    <row r="46" spans="1:21" ht="12.75" customHeight="1">
      <c r="A46" s="140"/>
      <c r="B46" s="98"/>
      <c r="C46" s="117">
        <v>29</v>
      </c>
      <c r="D46" s="223">
        <f>ievads!L38</f>
        <v>0</v>
      </c>
      <c r="E46" s="223">
        <f>ievads!M38</f>
        <v>0</v>
      </c>
      <c r="F46" s="130" t="s">
        <v>39</v>
      </c>
      <c r="G46" s="293"/>
      <c r="H46" s="293"/>
      <c r="I46" s="293"/>
      <c r="J46" s="293"/>
      <c r="K46" s="293"/>
      <c r="L46" s="294"/>
      <c r="M46" s="138"/>
      <c r="N46" s="147"/>
      <c r="O46" s="147"/>
      <c r="P46" s="138"/>
      <c r="Q46" s="138"/>
      <c r="R46" s="138"/>
      <c r="T46" s="138"/>
      <c r="U46" s="138"/>
    </row>
    <row r="47" spans="1:21" ht="12.75" customHeight="1">
      <c r="A47" s="140"/>
      <c r="B47" s="98"/>
      <c r="C47" s="117">
        <v>30</v>
      </c>
      <c r="D47" s="223">
        <f>ievads!L39</f>
        <v>0</v>
      </c>
      <c r="E47" s="223">
        <f>ievads!M39</f>
        <v>0</v>
      </c>
      <c r="F47" s="122"/>
      <c r="G47" s="122"/>
      <c r="H47" s="122"/>
      <c r="I47" s="122"/>
      <c r="J47" s="122"/>
      <c r="K47" s="241"/>
      <c r="L47" s="100"/>
      <c r="M47" s="138"/>
      <c r="N47" s="147"/>
      <c r="O47" s="147"/>
      <c r="P47" s="138"/>
      <c r="Q47" s="138"/>
      <c r="R47" s="138"/>
      <c r="T47" s="138"/>
      <c r="U47" s="138"/>
    </row>
    <row r="48" spans="1:21" ht="12.75" customHeight="1">
      <c r="A48" s="140"/>
      <c r="B48" s="98"/>
      <c r="C48" s="117">
        <v>31</v>
      </c>
      <c r="D48" s="223">
        <f>ievads!L40</f>
        <v>0</v>
      </c>
      <c r="E48" s="223">
        <f>ievads!M40</f>
        <v>0</v>
      </c>
      <c r="F48" s="122"/>
      <c r="G48" s="99"/>
      <c r="H48" s="99"/>
      <c r="I48" s="99"/>
      <c r="J48" s="99"/>
      <c r="K48" s="233"/>
      <c r="L48" s="100"/>
      <c r="M48" s="138"/>
      <c r="N48" s="278"/>
      <c r="O48" s="278"/>
      <c r="P48" s="138"/>
      <c r="Q48" s="138"/>
      <c r="R48" s="138"/>
      <c r="T48" s="138"/>
      <c r="U48" s="138"/>
    </row>
    <row r="49" spans="1:21" ht="12.75" customHeight="1">
      <c r="A49" s="140"/>
      <c r="B49" s="98"/>
      <c r="C49" s="117">
        <v>32</v>
      </c>
      <c r="D49" s="223">
        <f>ievads!L41</f>
        <v>0</v>
      </c>
      <c r="E49" s="223">
        <f>ievads!M41</f>
        <v>0</v>
      </c>
      <c r="F49" s="276" t="s">
        <v>212</v>
      </c>
      <c r="G49" s="277"/>
      <c r="H49" s="282" t="s">
        <v>215</v>
      </c>
      <c r="I49" s="282"/>
      <c r="J49" s="282"/>
      <c r="K49" s="282"/>
      <c r="L49" s="283"/>
      <c r="M49" s="138"/>
      <c r="N49" s="278"/>
      <c r="O49" s="278"/>
      <c r="P49" s="138"/>
      <c r="Q49" s="138"/>
      <c r="T49" s="138"/>
      <c r="U49" s="138"/>
    </row>
    <row r="50" spans="1:21" ht="12.75" customHeight="1">
      <c r="A50" s="140"/>
      <c r="B50" s="98"/>
      <c r="C50" s="117">
        <v>33</v>
      </c>
      <c r="D50" s="223">
        <f>ievads!L42</f>
        <v>0</v>
      </c>
      <c r="E50" s="223">
        <f>ievads!M42</f>
        <v>0</v>
      </c>
      <c r="F50" s="122"/>
      <c r="G50" s="99"/>
      <c r="H50" s="127" t="s">
        <v>44</v>
      </c>
      <c r="I50" s="127"/>
      <c r="J50" s="127"/>
      <c r="K50" s="242"/>
      <c r="L50" s="128"/>
      <c r="M50" s="138"/>
      <c r="N50" s="148"/>
      <c r="O50" s="148"/>
      <c r="P50" s="138"/>
      <c r="Q50" s="138"/>
      <c r="T50" s="138"/>
      <c r="U50" s="138"/>
    </row>
    <row r="51" spans="1:21" ht="12.75" customHeight="1">
      <c r="A51" s="140"/>
      <c r="B51" s="98"/>
      <c r="C51" s="101"/>
      <c r="D51" s="220"/>
      <c r="E51" s="220"/>
      <c r="F51" s="124" t="s">
        <v>39</v>
      </c>
      <c r="G51" s="203"/>
      <c r="H51" s="203" t="s">
        <v>220</v>
      </c>
      <c r="I51" s="203"/>
      <c r="J51" s="203"/>
      <c r="K51" s="243"/>
      <c r="L51" s="204"/>
      <c r="M51" s="138" t="s">
        <v>198</v>
      </c>
      <c r="N51" s="149"/>
      <c r="O51" s="150"/>
      <c r="P51" s="138"/>
      <c r="Q51" s="138"/>
      <c r="T51" s="138"/>
      <c r="U51" s="138"/>
    </row>
    <row r="52" spans="1:21" ht="12.75" customHeight="1">
      <c r="A52" s="140"/>
      <c r="B52" s="125"/>
      <c r="C52" s="266"/>
      <c r="D52" s="266"/>
      <c r="E52" s="266"/>
      <c r="F52" s="266"/>
      <c r="G52" s="266"/>
      <c r="H52" s="266"/>
      <c r="I52" s="266"/>
      <c r="J52" s="266"/>
      <c r="K52" s="266"/>
      <c r="L52" s="267"/>
      <c r="M52" s="138"/>
      <c r="N52" s="138"/>
      <c r="O52" s="138"/>
      <c r="P52" s="138"/>
      <c r="Q52" s="138"/>
      <c r="T52" s="138"/>
      <c r="U52" s="138"/>
    </row>
    <row r="53" spans="1:21" ht="12.75" hidden="1" customHeight="1">
      <c r="A53" s="140"/>
      <c r="B53" s="99"/>
      <c r="C53" s="202"/>
      <c r="D53" s="224"/>
      <c r="E53" s="224"/>
      <c r="F53" s="202"/>
      <c r="G53" s="202"/>
      <c r="H53" s="202"/>
      <c r="I53" s="202"/>
      <c r="J53" s="202"/>
      <c r="K53" s="244"/>
      <c r="L53" s="202"/>
      <c r="M53" s="138"/>
      <c r="N53" s="138"/>
      <c r="O53" s="138"/>
      <c r="P53" s="138"/>
      <c r="Q53" s="138"/>
      <c r="T53" s="138"/>
      <c r="U53" s="138"/>
    </row>
    <row r="54" spans="1:21" ht="12.75" hidden="1" customHeight="1">
      <c r="A54" s="140"/>
      <c r="B54" s="99"/>
      <c r="C54" s="202"/>
      <c r="D54" s="224"/>
      <c r="E54" s="224"/>
      <c r="F54" s="202"/>
      <c r="G54" s="202"/>
      <c r="H54" s="202"/>
      <c r="I54" s="202"/>
      <c r="J54" s="202"/>
      <c r="K54" s="244"/>
      <c r="L54" s="202"/>
      <c r="M54" s="138"/>
      <c r="N54" s="138"/>
      <c r="O54" s="138"/>
      <c r="P54" s="138"/>
      <c r="Q54" s="138"/>
      <c r="T54" s="138"/>
      <c r="U54" s="138"/>
    </row>
    <row r="55" spans="1:21" ht="12.75" hidden="1" customHeight="1">
      <c r="A55" s="140"/>
      <c r="B55" s="151"/>
      <c r="C55" s="151"/>
      <c r="D55" s="225"/>
      <c r="E55" s="225"/>
      <c r="F55" s="138"/>
      <c r="M55" s="140"/>
      <c r="N55" s="138"/>
      <c r="O55" s="138"/>
      <c r="P55" s="138"/>
      <c r="Q55" s="138"/>
      <c r="R55" s="138"/>
      <c r="T55" s="138"/>
      <c r="U55" s="138"/>
    </row>
    <row r="56" spans="1:21" ht="12.75" hidden="1" customHeight="1">
      <c r="A56" s="140"/>
      <c r="B56" s="151"/>
      <c r="C56" s="151"/>
      <c r="D56" s="225"/>
      <c r="E56" s="225"/>
      <c r="F56" s="138"/>
      <c r="M56" s="140"/>
      <c r="N56" s="138"/>
      <c r="O56" s="138"/>
      <c r="P56" s="138"/>
      <c r="Q56" s="138"/>
      <c r="R56" s="138"/>
      <c r="T56" s="138"/>
      <c r="U56" s="138"/>
    </row>
    <row r="57" spans="1:21" ht="12.75" hidden="1" customHeight="1">
      <c r="A57" s="140"/>
      <c r="B57" s="151"/>
      <c r="C57" s="151"/>
      <c r="D57" s="225"/>
      <c r="E57" s="225"/>
      <c r="F57" s="138"/>
      <c r="M57" s="140"/>
      <c r="N57" s="138"/>
      <c r="O57" s="138"/>
      <c r="P57" s="138"/>
      <c r="Q57" s="138"/>
      <c r="R57" s="138"/>
      <c r="T57" s="138"/>
      <c r="U57" s="138"/>
    </row>
    <row r="58" spans="1:21" ht="12.75" hidden="1" customHeight="1">
      <c r="A58" s="140"/>
      <c r="B58" s="151"/>
      <c r="C58" s="151"/>
      <c r="D58" s="225"/>
      <c r="E58" s="225"/>
      <c r="F58" s="138"/>
      <c r="M58" s="138"/>
      <c r="N58" s="138"/>
      <c r="O58" s="138"/>
    </row>
    <row r="59" spans="1:21" ht="12.75" hidden="1" customHeight="1">
      <c r="A59" s="140"/>
      <c r="B59" s="151"/>
      <c r="C59" s="151"/>
      <c r="D59" s="225"/>
      <c r="E59" s="225"/>
      <c r="F59" s="138"/>
      <c r="M59" s="138"/>
      <c r="N59" s="138"/>
      <c r="O59" s="138"/>
    </row>
    <row r="60" spans="1:21" ht="12.75" hidden="1" customHeight="1">
      <c r="A60" s="140"/>
      <c r="B60" s="151"/>
      <c r="C60" s="151"/>
      <c r="D60" s="225"/>
      <c r="E60" s="225"/>
      <c r="F60" s="138"/>
      <c r="G60" s="138"/>
      <c r="H60" s="138"/>
      <c r="I60" s="138"/>
      <c r="J60" s="138"/>
      <c r="K60" s="246"/>
      <c r="L60" s="138"/>
      <c r="M60" s="138"/>
      <c r="N60" s="138"/>
      <c r="O60" s="138"/>
    </row>
    <row r="61" spans="1:21" ht="12.75" hidden="1" customHeight="1">
      <c r="A61" s="140"/>
      <c r="B61" s="151"/>
      <c r="C61" s="151"/>
      <c r="D61" s="225"/>
      <c r="E61" s="225"/>
      <c r="F61" s="138"/>
      <c r="G61" s="138"/>
      <c r="H61" s="138"/>
      <c r="I61" s="138"/>
      <c r="J61" s="138"/>
      <c r="K61" s="246"/>
      <c r="L61" s="138"/>
      <c r="M61" s="138"/>
      <c r="N61" s="138"/>
      <c r="O61" s="138"/>
    </row>
    <row r="62" spans="1:21" ht="12.75" hidden="1" customHeight="1">
      <c r="A62" s="140"/>
      <c r="B62" s="151"/>
      <c r="C62" s="151"/>
      <c r="D62" s="225"/>
      <c r="E62" s="225"/>
      <c r="F62" s="138"/>
      <c r="G62" s="138"/>
      <c r="H62" s="138"/>
      <c r="I62" s="138"/>
      <c r="J62" s="138"/>
      <c r="K62" s="246"/>
      <c r="L62" s="138"/>
      <c r="M62" s="138"/>
      <c r="N62" s="138"/>
      <c r="O62" s="138"/>
      <c r="T62" s="153"/>
    </row>
    <row r="63" spans="1:21" ht="12.75" hidden="1" customHeight="1">
      <c r="A63" s="140"/>
      <c r="B63" s="151"/>
      <c r="C63" s="151"/>
      <c r="D63" s="225"/>
      <c r="E63" s="225"/>
      <c r="F63" s="138"/>
      <c r="G63" s="138"/>
      <c r="H63" s="138"/>
      <c r="I63" s="138"/>
      <c r="J63" s="138"/>
      <c r="K63" s="246"/>
      <c r="L63" s="138"/>
      <c r="M63" s="138"/>
      <c r="N63" s="138"/>
      <c r="O63" s="138"/>
    </row>
    <row r="64" spans="1:21" ht="12.75" hidden="1" customHeight="1">
      <c r="A64" s="140"/>
      <c r="B64" s="151"/>
      <c r="C64" s="151"/>
      <c r="D64" s="225"/>
      <c r="E64" s="225"/>
      <c r="F64" s="138"/>
      <c r="G64" s="138"/>
      <c r="H64" s="138"/>
      <c r="I64" s="138"/>
      <c r="J64" s="138"/>
      <c r="K64" s="246"/>
      <c r="L64" s="138"/>
      <c r="M64" s="138"/>
      <c r="N64" s="138"/>
      <c r="O64" s="138"/>
    </row>
    <row r="65" spans="1:19" ht="12.75" hidden="1" customHeight="1">
      <c r="A65" s="140"/>
      <c r="B65" s="151"/>
      <c r="C65" s="151"/>
      <c r="D65" s="225"/>
      <c r="E65" s="225"/>
      <c r="F65" s="138"/>
      <c r="G65" s="138"/>
      <c r="H65" s="138"/>
      <c r="I65" s="138"/>
      <c r="J65" s="138"/>
      <c r="K65" s="246"/>
      <c r="L65" s="138"/>
      <c r="M65" s="138"/>
      <c r="N65" s="138"/>
      <c r="O65" s="138"/>
    </row>
    <row r="66" spans="1:19" ht="12.75" hidden="1" customHeight="1">
      <c r="A66" s="140"/>
      <c r="B66" s="151"/>
      <c r="C66" s="151"/>
      <c r="D66" s="225"/>
      <c r="E66" s="225"/>
      <c r="F66" s="138"/>
      <c r="G66" s="138"/>
      <c r="H66" s="138"/>
      <c r="I66" s="138"/>
      <c r="J66" s="138"/>
      <c r="K66" s="246"/>
      <c r="L66" s="138"/>
      <c r="M66" s="138"/>
      <c r="N66" s="138"/>
      <c r="O66" s="138"/>
    </row>
    <row r="67" spans="1:19" ht="12.75" hidden="1" customHeight="1">
      <c r="A67" s="140"/>
      <c r="B67" s="151"/>
      <c r="C67" s="162"/>
      <c r="D67" s="226"/>
      <c r="E67" s="226"/>
      <c r="F67" s="163"/>
      <c r="G67" s="163"/>
      <c r="H67" s="163"/>
      <c r="I67" s="163"/>
      <c r="J67" s="163"/>
      <c r="K67" s="247"/>
      <c r="L67" s="163"/>
      <c r="M67" s="163"/>
      <c r="N67" s="163"/>
      <c r="O67" s="163"/>
      <c r="P67" s="164"/>
      <c r="Q67" s="164"/>
      <c r="R67" s="164"/>
    </row>
    <row r="68" spans="1:19" hidden="1">
      <c r="A68" s="140"/>
      <c r="B68" s="151"/>
      <c r="C68" s="162"/>
      <c r="D68" s="226"/>
      <c r="E68" s="226"/>
      <c r="F68" s="163"/>
      <c r="G68" s="163"/>
      <c r="H68" s="163"/>
      <c r="I68" s="163"/>
      <c r="J68" s="163"/>
      <c r="K68" s="247"/>
      <c r="L68" s="163"/>
      <c r="M68" s="163"/>
      <c r="N68" s="163">
        <v>63</v>
      </c>
      <c r="O68" s="163"/>
      <c r="P68" s="164"/>
      <c r="Q68" s="164"/>
      <c r="R68" s="164"/>
    </row>
    <row r="69" spans="1:19" ht="13.5" hidden="1" customHeight="1">
      <c r="A69" s="140"/>
      <c r="B69" s="151"/>
      <c r="C69" s="162"/>
      <c r="D69" s="226"/>
      <c r="E69" s="226"/>
      <c r="F69" s="163"/>
      <c r="G69" s="163"/>
      <c r="H69" s="163"/>
      <c r="I69" s="163"/>
      <c r="J69" s="163"/>
      <c r="K69" s="247"/>
      <c r="L69" s="163"/>
      <c r="M69" s="163"/>
      <c r="N69" s="163"/>
      <c r="O69" s="163"/>
      <c r="P69" s="164"/>
      <c r="Q69" s="164"/>
      <c r="R69" s="164"/>
    </row>
    <row r="70" spans="1:19" hidden="1">
      <c r="A70" s="140"/>
      <c r="B70" s="151"/>
      <c r="C70" s="162">
        <v>2</v>
      </c>
      <c r="D70" s="226"/>
      <c r="E70" s="226"/>
      <c r="F70" s="163"/>
      <c r="G70" s="163"/>
      <c r="H70" s="163"/>
      <c r="I70" s="164">
        <v>8</v>
      </c>
      <c r="J70" s="164"/>
      <c r="K70" s="247"/>
      <c r="L70" s="163"/>
      <c r="M70" s="163"/>
      <c r="N70" s="163"/>
      <c r="O70" s="163"/>
      <c r="P70" s="164"/>
      <c r="Q70" s="164"/>
      <c r="R70" s="164"/>
    </row>
    <row r="71" spans="1:19" ht="12.75" hidden="1" customHeight="1">
      <c r="A71" s="152"/>
      <c r="B71" s="151"/>
      <c r="C71" s="162"/>
      <c r="D71" s="226"/>
      <c r="E71" s="226"/>
      <c r="F71" s="163"/>
      <c r="G71" s="163"/>
      <c r="H71" s="163"/>
      <c r="I71" s="163"/>
      <c r="J71" s="163"/>
      <c r="K71" s="247"/>
      <c r="L71" s="164"/>
      <c r="M71" s="164"/>
      <c r="N71" s="163"/>
      <c r="O71" s="163"/>
      <c r="P71" s="164"/>
      <c r="Q71" s="164"/>
      <c r="R71" s="164"/>
    </row>
    <row r="72" spans="1:19" hidden="1">
      <c r="B72" s="138"/>
      <c r="C72" s="165"/>
      <c r="D72" s="227"/>
      <c r="E72" s="227"/>
      <c r="F72" s="163"/>
      <c r="G72" s="163"/>
      <c r="H72" s="163"/>
      <c r="I72" s="163"/>
      <c r="J72" s="163"/>
      <c r="K72" s="247"/>
      <c r="L72" s="163"/>
      <c r="M72" s="163"/>
      <c r="N72" s="163">
        <v>42</v>
      </c>
      <c r="O72" s="163"/>
      <c r="P72" s="164">
        <v>20</v>
      </c>
      <c r="Q72" s="164"/>
      <c r="R72" s="164"/>
    </row>
    <row r="73" spans="1:19" hidden="1">
      <c r="B73" s="138"/>
      <c r="C73" s="165"/>
      <c r="D73" s="227"/>
      <c r="E73" s="227"/>
      <c r="F73" s="163"/>
      <c r="G73" s="163"/>
      <c r="H73" s="163"/>
      <c r="I73" s="163"/>
      <c r="J73" s="163"/>
      <c r="K73" s="247"/>
      <c r="L73" s="163"/>
      <c r="M73" s="163"/>
      <c r="N73" s="163">
        <v>104</v>
      </c>
      <c r="O73" s="163"/>
      <c r="P73" s="164"/>
      <c r="Q73" s="164"/>
      <c r="R73" s="164"/>
    </row>
    <row r="74" spans="1:19" hidden="1">
      <c r="C74" s="166">
        <v>3</v>
      </c>
      <c r="D74" s="228"/>
      <c r="E74" s="228"/>
      <c r="F74" s="164"/>
      <c r="G74" s="164"/>
      <c r="H74" s="164"/>
      <c r="I74" s="164">
        <v>3</v>
      </c>
      <c r="J74" s="164"/>
      <c r="K74" s="248"/>
      <c r="L74" s="163"/>
      <c r="M74" s="163"/>
      <c r="N74" s="164">
        <v>63</v>
      </c>
      <c r="O74" s="164" t="str">
        <f>LOOKUP(N74,N75:N184,O75:O184)</f>
        <v>Mālpils</v>
      </c>
      <c r="P74" s="164"/>
      <c r="Q74" s="164"/>
      <c r="R74" s="164"/>
    </row>
    <row r="75" spans="1:19" hidden="1">
      <c r="C75" s="166">
        <v>1</v>
      </c>
      <c r="D75" s="228"/>
      <c r="E75" s="228"/>
      <c r="F75" s="164"/>
      <c r="G75" s="164"/>
      <c r="H75" s="164"/>
      <c r="I75" s="164">
        <v>6</v>
      </c>
      <c r="J75" s="167"/>
      <c r="K75" s="248"/>
      <c r="L75" s="163"/>
      <c r="M75" s="163"/>
      <c r="N75" s="164">
        <v>1</v>
      </c>
      <c r="O75" s="164"/>
      <c r="P75" s="164"/>
      <c r="Q75" s="164"/>
      <c r="R75" s="163"/>
      <c r="S75" s="138"/>
    </row>
    <row r="76" spans="1:19" ht="15.75" hidden="1">
      <c r="C76" s="168">
        <v>2</v>
      </c>
      <c r="D76" s="229" t="str">
        <f>LOOKUP(C76,C77:C95,D77:D95)</f>
        <v>Kailcirte</v>
      </c>
      <c r="E76" s="228"/>
      <c r="F76" s="164"/>
      <c r="G76" s="164"/>
      <c r="H76" s="164"/>
      <c r="I76" s="164">
        <v>8</v>
      </c>
      <c r="J76" s="167" t="str">
        <f ca="1">LOOKUP(I76,I77:I88,J77:J87)</f>
        <v>Rīgas reģionālā</v>
      </c>
      <c r="K76" s="248"/>
      <c r="L76" s="163"/>
      <c r="M76" s="163"/>
      <c r="N76" s="164">
        <v>2</v>
      </c>
      <c r="O76" s="164" t="s">
        <v>186</v>
      </c>
      <c r="P76" s="164">
        <v>13</v>
      </c>
      <c r="Q76" s="164"/>
      <c r="R76" s="163"/>
      <c r="S76" s="138"/>
    </row>
    <row r="77" spans="1:19" ht="15.75" hidden="1">
      <c r="C77" s="168">
        <v>1</v>
      </c>
      <c r="D77" s="229" t="s">
        <v>214</v>
      </c>
      <c r="E77" s="228"/>
      <c r="F77" s="164"/>
      <c r="G77" s="164"/>
      <c r="H77" s="164"/>
      <c r="I77" s="164">
        <v>1</v>
      </c>
      <c r="J77" s="164"/>
      <c r="K77" s="248"/>
      <c r="L77" s="163"/>
      <c r="M77" s="163"/>
      <c r="N77" s="164">
        <v>3</v>
      </c>
      <c r="O77" s="164" t="s">
        <v>114</v>
      </c>
      <c r="P77" s="164">
        <v>13</v>
      </c>
      <c r="Q77" s="164"/>
      <c r="R77" s="163"/>
      <c r="S77" s="156"/>
    </row>
    <row r="78" spans="1:19" ht="15.75" hidden="1">
      <c r="C78" s="168">
        <v>2</v>
      </c>
      <c r="D78" s="229" t="s">
        <v>78</v>
      </c>
      <c r="E78" s="228"/>
      <c r="F78" s="164"/>
      <c r="G78" s="164"/>
      <c r="H78" s="164"/>
      <c r="I78" s="164">
        <v>2</v>
      </c>
      <c r="J78" s="167" t="s">
        <v>64</v>
      </c>
      <c r="K78" s="248"/>
      <c r="L78" s="164"/>
      <c r="M78" s="164"/>
      <c r="N78" s="164">
        <v>4</v>
      </c>
      <c r="O78" s="155" t="s">
        <v>60</v>
      </c>
      <c r="P78" s="164">
        <v>25</v>
      </c>
      <c r="Q78" s="164" t="str">
        <f>LOOKUP(P78,P79:P108,Q79:Q108)</f>
        <v>Smiltenes</v>
      </c>
      <c r="R78" s="163"/>
      <c r="S78" s="156"/>
    </row>
    <row r="79" spans="1:19" ht="15.75" hidden="1">
      <c r="C79" s="168">
        <v>3</v>
      </c>
      <c r="D79" s="229" t="s">
        <v>213</v>
      </c>
      <c r="E79" s="228"/>
      <c r="F79" s="164"/>
      <c r="G79" s="164"/>
      <c r="H79" s="164"/>
      <c r="I79" s="164">
        <v>3</v>
      </c>
      <c r="J79" s="167" t="s">
        <v>65</v>
      </c>
      <c r="K79" s="248"/>
      <c r="L79" s="164"/>
      <c r="M79" s="169"/>
      <c r="N79" s="164">
        <v>5</v>
      </c>
      <c r="O79" s="164" t="s">
        <v>115</v>
      </c>
      <c r="P79" s="164">
        <v>1</v>
      </c>
      <c r="Q79" s="164"/>
      <c r="R79" s="163"/>
      <c r="S79" s="156"/>
    </row>
    <row r="80" spans="1:19" ht="15.75" hidden="1">
      <c r="C80" s="168">
        <v>4</v>
      </c>
      <c r="D80" s="229" t="s">
        <v>77</v>
      </c>
      <c r="E80" s="228"/>
      <c r="F80" s="164"/>
      <c r="G80" s="164"/>
      <c r="H80" s="164"/>
      <c r="I80" s="164">
        <v>4</v>
      </c>
      <c r="J80" s="167" t="s">
        <v>66</v>
      </c>
      <c r="K80" s="248"/>
      <c r="L80" s="164"/>
      <c r="M80" s="164"/>
      <c r="N80" s="164">
        <v>6</v>
      </c>
      <c r="O80" s="164" t="s">
        <v>145</v>
      </c>
      <c r="P80" s="164">
        <v>2</v>
      </c>
      <c r="Q80" s="164" t="s">
        <v>114</v>
      </c>
      <c r="R80" s="163"/>
      <c r="S80" s="156"/>
    </row>
    <row r="81" spans="3:19" ht="15.75" hidden="1">
      <c r="C81" s="168">
        <v>5</v>
      </c>
      <c r="D81" s="229" t="s">
        <v>81</v>
      </c>
      <c r="E81" s="228"/>
      <c r="F81" s="164"/>
      <c r="G81" s="164"/>
      <c r="H81" s="164"/>
      <c r="I81" s="164">
        <v>5</v>
      </c>
      <c r="J81" s="167" t="s">
        <v>68</v>
      </c>
      <c r="K81" s="248"/>
      <c r="L81" s="164"/>
      <c r="M81" s="164"/>
      <c r="N81" s="164">
        <v>7</v>
      </c>
      <c r="O81" s="164" t="s">
        <v>99</v>
      </c>
      <c r="P81" s="164">
        <v>3</v>
      </c>
      <c r="Q81" s="164" t="s">
        <v>122</v>
      </c>
      <c r="R81" s="163"/>
      <c r="S81" s="156"/>
    </row>
    <row r="82" spans="3:19" ht="15.75" hidden="1">
      <c r="C82" s="168">
        <v>6</v>
      </c>
      <c r="D82" s="229" t="s">
        <v>74</v>
      </c>
      <c r="E82" s="228"/>
      <c r="F82" s="164"/>
      <c r="G82" s="164"/>
      <c r="H82" s="164"/>
      <c r="I82" s="164">
        <v>6</v>
      </c>
      <c r="J82" s="167" t="s">
        <v>69</v>
      </c>
      <c r="K82" s="248"/>
      <c r="L82" s="164"/>
      <c r="M82" s="164"/>
      <c r="N82" s="164">
        <v>8</v>
      </c>
      <c r="O82" s="164" t="s">
        <v>122</v>
      </c>
      <c r="P82" s="164">
        <v>4</v>
      </c>
      <c r="Q82" s="164" t="s">
        <v>123</v>
      </c>
      <c r="R82" s="163"/>
      <c r="S82" s="156"/>
    </row>
    <row r="83" spans="3:19" ht="15.75" hidden="1">
      <c r="C83" s="168">
        <v>7</v>
      </c>
      <c r="D83" s="229" t="s">
        <v>80</v>
      </c>
      <c r="E83" s="228"/>
      <c r="F83" s="164"/>
      <c r="G83" s="164"/>
      <c r="H83" s="164"/>
      <c r="I83" s="164">
        <v>7</v>
      </c>
      <c r="J83" s="167" t="s">
        <v>70</v>
      </c>
      <c r="K83" s="248"/>
      <c r="L83" s="164"/>
      <c r="M83" s="164"/>
      <c r="N83" s="164">
        <v>9</v>
      </c>
      <c r="O83" s="164" t="s">
        <v>167</v>
      </c>
      <c r="P83" s="164">
        <v>5</v>
      </c>
      <c r="Q83" s="164" t="s">
        <v>90</v>
      </c>
      <c r="R83" s="163"/>
      <c r="S83" s="156"/>
    </row>
    <row r="84" spans="3:19" ht="15.75" hidden="1">
      <c r="C84" s="168">
        <v>8</v>
      </c>
      <c r="D84" s="229" t="s">
        <v>75</v>
      </c>
      <c r="E84" s="228"/>
      <c r="F84" s="164"/>
      <c r="G84" s="164"/>
      <c r="H84" s="164"/>
      <c r="I84" s="164">
        <v>8</v>
      </c>
      <c r="J84" s="167" t="s">
        <v>71</v>
      </c>
      <c r="K84" s="248"/>
      <c r="L84" s="164"/>
      <c r="M84" s="164"/>
      <c r="N84" s="164">
        <v>10</v>
      </c>
      <c r="O84" s="164" t="s">
        <v>168</v>
      </c>
      <c r="P84" s="164">
        <v>6</v>
      </c>
      <c r="Q84" s="164" t="s">
        <v>117</v>
      </c>
      <c r="R84" s="163"/>
      <c r="S84" s="156"/>
    </row>
    <row r="85" spans="3:19" ht="15.75" hidden="1">
      <c r="C85" s="168">
        <v>9</v>
      </c>
      <c r="D85" s="229" t="s">
        <v>79</v>
      </c>
      <c r="E85" s="228"/>
      <c r="F85" s="164"/>
      <c r="G85" s="164"/>
      <c r="H85" s="164"/>
      <c r="I85" s="164">
        <v>9</v>
      </c>
      <c r="J85" s="167" t="s">
        <v>50</v>
      </c>
      <c r="K85" s="248"/>
      <c r="L85" s="164"/>
      <c r="M85" s="164"/>
      <c r="N85" s="164">
        <v>11</v>
      </c>
      <c r="O85" s="164" t="s">
        <v>116</v>
      </c>
      <c r="P85" s="164">
        <v>7</v>
      </c>
      <c r="Q85" s="164" t="s">
        <v>93</v>
      </c>
      <c r="R85" s="163"/>
      <c r="S85" s="156"/>
    </row>
    <row r="86" spans="3:19" ht="15.75" hidden="1">
      <c r="C86" s="168">
        <v>10</v>
      </c>
      <c r="D86" s="229" t="s">
        <v>76</v>
      </c>
      <c r="E86" s="228"/>
      <c r="F86" s="164"/>
      <c r="G86" s="164"/>
      <c r="H86" s="164"/>
      <c r="I86" s="164">
        <v>10</v>
      </c>
      <c r="J86" s="167" t="s">
        <v>72</v>
      </c>
      <c r="K86" s="248"/>
      <c r="L86" s="164"/>
      <c r="M86" s="164"/>
      <c r="N86" s="164">
        <v>12</v>
      </c>
      <c r="O86" s="164" t="s">
        <v>144</v>
      </c>
      <c r="P86" s="164">
        <v>8</v>
      </c>
      <c r="Q86" s="164" t="s">
        <v>86</v>
      </c>
      <c r="R86" s="163"/>
      <c r="S86" s="156"/>
    </row>
    <row r="87" spans="3:19" ht="15.75" hidden="1">
      <c r="C87" s="168"/>
      <c r="D87" s="229"/>
      <c r="E87" s="228"/>
      <c r="F87" s="164"/>
      <c r="G87" s="164"/>
      <c r="H87" s="164"/>
      <c r="I87" s="164">
        <v>11</v>
      </c>
      <c r="J87" s="167" t="s">
        <v>73</v>
      </c>
      <c r="K87" s="248"/>
      <c r="L87" s="164"/>
      <c r="M87" s="164"/>
      <c r="N87" s="164">
        <v>13</v>
      </c>
      <c r="O87" s="164" t="s">
        <v>123</v>
      </c>
      <c r="P87" s="164">
        <v>9</v>
      </c>
      <c r="Q87" s="164" t="s">
        <v>118</v>
      </c>
      <c r="R87" s="163"/>
      <c r="S87" s="156"/>
    </row>
    <row r="88" spans="3:19" ht="15.75" hidden="1">
      <c r="C88" s="168"/>
      <c r="D88" s="228"/>
      <c r="E88" s="228"/>
      <c r="F88" s="164"/>
      <c r="G88" s="164"/>
      <c r="H88" s="164"/>
      <c r="I88" s="164"/>
      <c r="J88" s="164"/>
      <c r="K88" s="248"/>
      <c r="L88" s="164"/>
      <c r="M88" s="164"/>
      <c r="N88" s="164">
        <v>14</v>
      </c>
      <c r="O88" s="164" t="s">
        <v>146</v>
      </c>
      <c r="P88" s="164">
        <v>10</v>
      </c>
      <c r="Q88" s="164" t="s">
        <v>103</v>
      </c>
      <c r="R88" s="163"/>
      <c r="S88" s="156"/>
    </row>
    <row r="89" spans="3:19" ht="15.75" hidden="1">
      <c r="C89" s="168"/>
      <c r="D89" s="228"/>
      <c r="E89" s="228"/>
      <c r="F89" s="164"/>
      <c r="G89" s="164"/>
      <c r="H89" s="164"/>
      <c r="I89" s="164"/>
      <c r="J89" s="164"/>
      <c r="K89" s="248"/>
      <c r="L89" s="164"/>
      <c r="M89" s="164"/>
      <c r="N89" s="164">
        <v>15</v>
      </c>
      <c r="O89" s="164" t="s">
        <v>187</v>
      </c>
      <c r="P89" s="164">
        <v>11</v>
      </c>
      <c r="Q89" s="164" t="s">
        <v>124</v>
      </c>
      <c r="R89" s="163"/>
      <c r="S89" s="156"/>
    </row>
    <row r="90" spans="3:19" ht="15.75" hidden="1">
      <c r="C90" s="168"/>
      <c r="D90" s="229"/>
      <c r="E90" s="228"/>
      <c r="F90" s="164"/>
      <c r="G90" s="164"/>
      <c r="H90" s="164"/>
      <c r="I90" s="164"/>
      <c r="J90" s="164"/>
      <c r="K90" s="248"/>
      <c r="L90" s="164"/>
      <c r="M90" s="164"/>
      <c r="N90" s="164">
        <v>16</v>
      </c>
      <c r="O90" s="164" t="s">
        <v>90</v>
      </c>
      <c r="P90" s="164">
        <v>12</v>
      </c>
      <c r="Q90" s="164" t="s">
        <v>125</v>
      </c>
      <c r="R90" s="163"/>
      <c r="S90" s="156"/>
    </row>
    <row r="91" spans="3:19" ht="15.75" hidden="1">
      <c r="C91" s="168"/>
      <c r="D91" s="229"/>
      <c r="E91" s="228"/>
      <c r="F91" s="164"/>
      <c r="G91" s="164"/>
      <c r="H91" s="164"/>
      <c r="I91" s="164"/>
      <c r="J91" s="164"/>
      <c r="K91" s="248"/>
      <c r="L91" s="164"/>
      <c r="M91" s="164"/>
      <c r="N91" s="164">
        <v>17</v>
      </c>
      <c r="O91" s="164" t="s">
        <v>117</v>
      </c>
      <c r="P91" s="164">
        <v>13</v>
      </c>
      <c r="Q91" s="164" t="s">
        <v>121</v>
      </c>
      <c r="R91" s="163"/>
      <c r="S91" s="156"/>
    </row>
    <row r="92" spans="3:19" ht="15.75" hidden="1">
      <c r="C92" s="168"/>
      <c r="D92" s="228"/>
      <c r="E92" s="228"/>
      <c r="F92" s="164"/>
      <c r="G92" s="164"/>
      <c r="H92" s="164"/>
      <c r="I92" s="164"/>
      <c r="J92" s="164"/>
      <c r="K92" s="248"/>
      <c r="L92" s="164"/>
      <c r="M92" s="164"/>
      <c r="N92" s="164">
        <v>18</v>
      </c>
      <c r="O92" s="164" t="s">
        <v>169</v>
      </c>
      <c r="P92" s="164">
        <v>14</v>
      </c>
      <c r="Q92" s="164" t="s">
        <v>87</v>
      </c>
      <c r="R92" s="163"/>
      <c r="S92" s="156"/>
    </row>
    <row r="93" spans="3:19" ht="15.75" hidden="1">
      <c r="C93" s="168"/>
      <c r="D93" s="228"/>
      <c r="E93" s="228"/>
      <c r="F93" s="164"/>
      <c r="G93" s="164"/>
      <c r="H93" s="164"/>
      <c r="I93" s="164"/>
      <c r="J93" s="164"/>
      <c r="K93" s="248"/>
      <c r="L93" s="164"/>
      <c r="M93" s="164"/>
      <c r="N93" s="164">
        <v>19</v>
      </c>
      <c r="O93" s="164" t="s">
        <v>100</v>
      </c>
      <c r="P93" s="164">
        <v>15</v>
      </c>
      <c r="Q93" s="164" t="s">
        <v>67</v>
      </c>
      <c r="R93" s="163"/>
      <c r="S93" s="156"/>
    </row>
    <row r="94" spans="3:19" ht="15.75" hidden="1">
      <c r="C94" s="168"/>
      <c r="D94" s="228"/>
      <c r="E94" s="228"/>
      <c r="F94" s="164"/>
      <c r="G94" s="164"/>
      <c r="H94" s="164"/>
      <c r="I94" s="164"/>
      <c r="J94" s="164"/>
      <c r="K94" s="248"/>
      <c r="L94" s="164"/>
      <c r="M94" s="164"/>
      <c r="N94" s="164">
        <v>20</v>
      </c>
      <c r="O94" s="164" t="s">
        <v>170</v>
      </c>
      <c r="P94" s="164">
        <v>16</v>
      </c>
      <c r="Q94" s="164" t="s">
        <v>104</v>
      </c>
      <c r="R94" s="163"/>
      <c r="S94" s="156"/>
    </row>
    <row r="95" spans="3:19" ht="15.75" hidden="1">
      <c r="C95" s="168"/>
      <c r="D95" s="229"/>
      <c r="E95" s="228"/>
      <c r="F95" s="164"/>
      <c r="G95" s="164"/>
      <c r="H95" s="164"/>
      <c r="I95" s="164"/>
      <c r="J95" s="164"/>
      <c r="K95" s="248"/>
      <c r="L95" s="164"/>
      <c r="M95" s="164"/>
      <c r="N95" s="164">
        <v>21</v>
      </c>
      <c r="O95" s="164" t="s">
        <v>147</v>
      </c>
      <c r="P95" s="164">
        <v>17</v>
      </c>
      <c r="Q95" s="164" t="s">
        <v>126</v>
      </c>
      <c r="R95" s="163"/>
      <c r="S95" s="156"/>
    </row>
    <row r="96" spans="3:19" ht="15.75" hidden="1">
      <c r="C96" s="168"/>
      <c r="D96" s="228"/>
      <c r="E96" s="228"/>
      <c r="F96" s="164"/>
      <c r="G96" s="164"/>
      <c r="H96" s="164"/>
      <c r="I96" s="164"/>
      <c r="J96" s="164"/>
      <c r="K96" s="248"/>
      <c r="L96" s="164"/>
      <c r="M96" s="164"/>
      <c r="N96" s="164">
        <v>22</v>
      </c>
      <c r="O96" s="164" t="s">
        <v>171</v>
      </c>
      <c r="P96" s="164">
        <v>18</v>
      </c>
      <c r="Q96" s="164" t="s">
        <v>91</v>
      </c>
      <c r="R96" s="163"/>
      <c r="S96" s="156"/>
    </row>
    <row r="97" spans="3:21" hidden="1">
      <c r="C97" s="166"/>
      <c r="D97" s="228"/>
      <c r="E97" s="228"/>
      <c r="F97" s="164"/>
      <c r="G97" s="164"/>
      <c r="H97" s="164"/>
      <c r="I97" s="164"/>
      <c r="J97" s="164"/>
      <c r="K97" s="248"/>
      <c r="L97" s="164"/>
      <c r="M97" s="164"/>
      <c r="N97" s="164">
        <v>23</v>
      </c>
      <c r="O97" s="164" t="s">
        <v>93</v>
      </c>
      <c r="P97" s="164">
        <v>19</v>
      </c>
      <c r="Q97" s="164" t="s">
        <v>94</v>
      </c>
      <c r="R97" s="163"/>
      <c r="S97" s="156"/>
    </row>
    <row r="98" spans="3:21" hidden="1">
      <c r="C98" s="166"/>
      <c r="D98" s="228"/>
      <c r="E98" s="228"/>
      <c r="F98" s="164"/>
      <c r="G98" s="164"/>
      <c r="H98" s="164"/>
      <c r="I98" s="164"/>
      <c r="J98" s="164"/>
      <c r="K98" s="248"/>
      <c r="L98" s="164"/>
      <c r="M98" s="164"/>
      <c r="N98" s="164">
        <v>24</v>
      </c>
      <c r="O98" s="164" t="s">
        <v>188</v>
      </c>
      <c r="P98" s="164">
        <v>20</v>
      </c>
      <c r="Q98" s="164" t="s">
        <v>127</v>
      </c>
      <c r="R98" s="163"/>
      <c r="S98" s="156"/>
    </row>
    <row r="99" spans="3:21" hidden="1">
      <c r="C99" s="166"/>
      <c r="D99" s="228"/>
      <c r="E99" s="228"/>
      <c r="F99" s="164"/>
      <c r="G99" s="164"/>
      <c r="H99" s="164"/>
      <c r="I99" s="164"/>
      <c r="J99" s="164"/>
      <c r="K99" s="248"/>
      <c r="L99" s="164"/>
      <c r="M99" s="164"/>
      <c r="N99" s="164">
        <v>25</v>
      </c>
      <c r="O99" s="164" t="s">
        <v>189</v>
      </c>
      <c r="P99" s="164">
        <v>21</v>
      </c>
      <c r="Q99" s="164" t="s">
        <v>128</v>
      </c>
      <c r="R99" s="163"/>
      <c r="S99" s="156"/>
    </row>
    <row r="100" spans="3:21" hidden="1">
      <c r="C100" s="166"/>
      <c r="D100" s="228"/>
      <c r="E100" s="228"/>
      <c r="F100" s="164"/>
      <c r="G100" s="164"/>
      <c r="H100" s="164"/>
      <c r="I100" s="164"/>
      <c r="J100" s="164"/>
      <c r="K100" s="248"/>
      <c r="L100" s="164"/>
      <c r="M100" s="164"/>
      <c r="N100" s="164">
        <v>26</v>
      </c>
      <c r="O100" s="164" t="s">
        <v>86</v>
      </c>
      <c r="P100" s="164">
        <v>22</v>
      </c>
      <c r="Q100" s="164" t="s">
        <v>92</v>
      </c>
      <c r="R100" s="163"/>
      <c r="S100" s="156"/>
    </row>
    <row r="101" spans="3:21" hidden="1">
      <c r="C101" s="166"/>
      <c r="D101" s="228"/>
      <c r="E101" s="228"/>
      <c r="F101" s="164"/>
      <c r="G101" s="164"/>
      <c r="H101" s="164"/>
      <c r="I101" s="164"/>
      <c r="J101" s="164"/>
      <c r="K101" s="248"/>
      <c r="L101" s="164"/>
      <c r="M101" s="164"/>
      <c r="N101" s="164">
        <v>27</v>
      </c>
      <c r="O101" s="164" t="s">
        <v>118</v>
      </c>
      <c r="P101" s="164">
        <v>23</v>
      </c>
      <c r="Q101" s="164" t="s">
        <v>89</v>
      </c>
      <c r="R101" s="163"/>
      <c r="S101" s="156"/>
    </row>
    <row r="102" spans="3:21" hidden="1">
      <c r="C102" s="166"/>
      <c r="D102" s="228"/>
      <c r="E102" s="228"/>
      <c r="F102" s="164"/>
      <c r="G102" s="164"/>
      <c r="H102" s="164"/>
      <c r="I102" s="164"/>
      <c r="J102" s="164"/>
      <c r="K102" s="248"/>
      <c r="L102" s="164"/>
      <c r="M102" s="164"/>
      <c r="N102" s="164">
        <v>28</v>
      </c>
      <c r="O102" s="164" t="s">
        <v>101</v>
      </c>
      <c r="P102" s="164">
        <v>24</v>
      </c>
      <c r="Q102" s="164" t="s">
        <v>85</v>
      </c>
      <c r="R102" s="163"/>
      <c r="S102" s="156"/>
    </row>
    <row r="103" spans="3:21" hidden="1">
      <c r="C103" s="166"/>
      <c r="D103" s="228"/>
      <c r="E103" s="228"/>
      <c r="F103" s="164"/>
      <c r="G103" s="164"/>
      <c r="H103" s="164"/>
      <c r="I103" s="164"/>
      <c r="J103" s="164"/>
      <c r="K103" s="248"/>
      <c r="L103" s="164"/>
      <c r="M103" s="164"/>
      <c r="N103" s="164">
        <v>29</v>
      </c>
      <c r="O103" s="164" t="s">
        <v>102</v>
      </c>
      <c r="P103" s="164">
        <v>25</v>
      </c>
      <c r="Q103" s="164" t="s">
        <v>129</v>
      </c>
      <c r="R103" s="163"/>
      <c r="S103" s="156"/>
      <c r="T103" s="292"/>
      <c r="U103" s="292"/>
    </row>
    <row r="104" spans="3:21" hidden="1">
      <c r="C104" s="166"/>
      <c r="D104" s="228"/>
      <c r="E104" s="228"/>
      <c r="F104" s="164"/>
      <c r="G104" s="164"/>
      <c r="H104" s="164"/>
      <c r="I104" s="164"/>
      <c r="J104" s="164"/>
      <c r="K104" s="248"/>
      <c r="L104" s="164"/>
      <c r="M104" s="164"/>
      <c r="N104" s="164">
        <v>30</v>
      </c>
      <c r="O104" s="164" t="s">
        <v>148</v>
      </c>
      <c r="P104" s="164">
        <v>26</v>
      </c>
      <c r="Q104" s="164" t="s">
        <v>112</v>
      </c>
      <c r="R104" s="163"/>
      <c r="S104" s="156"/>
      <c r="T104" s="292"/>
      <c r="U104" s="292"/>
    </row>
    <row r="105" spans="3:21" hidden="1">
      <c r="C105" s="166"/>
      <c r="D105" s="228"/>
      <c r="E105" s="228"/>
      <c r="F105" s="164"/>
      <c r="G105" s="164"/>
      <c r="H105" s="164"/>
      <c r="I105" s="164"/>
      <c r="J105" s="164"/>
      <c r="K105" s="248"/>
      <c r="L105" s="164"/>
      <c r="M105" s="164"/>
      <c r="N105" s="164">
        <v>31</v>
      </c>
      <c r="O105" s="164" t="s">
        <v>172</v>
      </c>
      <c r="P105" s="164">
        <v>27</v>
      </c>
      <c r="Q105" s="164" t="s">
        <v>130</v>
      </c>
      <c r="R105" s="163"/>
      <c r="S105" s="156"/>
      <c r="T105" s="284"/>
      <c r="U105" s="284"/>
    </row>
    <row r="106" spans="3:21" hidden="1">
      <c r="C106" s="166"/>
      <c r="D106" s="228"/>
      <c r="E106" s="228"/>
      <c r="F106" s="164"/>
      <c r="G106" s="164"/>
      <c r="H106" s="164"/>
      <c r="I106" s="164"/>
      <c r="J106" s="164"/>
      <c r="K106" s="248"/>
      <c r="L106" s="164"/>
      <c r="M106" s="164"/>
      <c r="N106" s="164">
        <v>32</v>
      </c>
      <c r="O106" s="164" t="s">
        <v>149</v>
      </c>
      <c r="P106" s="164">
        <v>28</v>
      </c>
      <c r="Q106" s="164" t="s">
        <v>131</v>
      </c>
      <c r="R106" s="163"/>
      <c r="S106" s="156"/>
    </row>
    <row r="107" spans="3:21" hidden="1">
      <c r="C107" s="166"/>
      <c r="D107" s="228"/>
      <c r="E107" s="228"/>
      <c r="F107" s="164"/>
      <c r="G107" s="164"/>
      <c r="H107" s="164"/>
      <c r="I107" s="164"/>
      <c r="J107" s="164"/>
      <c r="K107" s="248"/>
      <c r="L107" s="164"/>
      <c r="M107" s="164"/>
      <c r="N107" s="164">
        <v>33</v>
      </c>
      <c r="O107" s="164" t="s">
        <v>103</v>
      </c>
      <c r="P107" s="164">
        <v>29</v>
      </c>
      <c r="Q107" s="164" t="s">
        <v>132</v>
      </c>
      <c r="R107" s="163"/>
      <c r="S107" s="156"/>
    </row>
    <row r="108" spans="3:21" hidden="1">
      <c r="C108" s="166"/>
      <c r="D108" s="228"/>
      <c r="E108" s="228"/>
      <c r="F108" s="164"/>
      <c r="G108" s="164"/>
      <c r="H108" s="164"/>
      <c r="I108" s="164"/>
      <c r="J108" s="164"/>
      <c r="K108" s="248"/>
      <c r="L108" s="164"/>
      <c r="M108" s="164"/>
      <c r="N108" s="164">
        <v>34</v>
      </c>
      <c r="O108" s="164" t="s">
        <v>124</v>
      </c>
      <c r="P108" s="164">
        <v>30</v>
      </c>
      <c r="Q108" s="164" t="s">
        <v>88</v>
      </c>
      <c r="R108" s="163"/>
      <c r="S108" s="156"/>
    </row>
    <row r="109" spans="3:21" hidden="1">
      <c r="C109" s="166"/>
      <c r="D109" s="228"/>
      <c r="E109" s="228"/>
      <c r="F109" s="164"/>
      <c r="G109" s="164"/>
      <c r="H109" s="164"/>
      <c r="I109" s="164"/>
      <c r="J109" s="164"/>
      <c r="K109" s="248"/>
      <c r="L109" s="164"/>
      <c r="M109" s="164"/>
      <c r="N109" s="164">
        <v>35</v>
      </c>
      <c r="O109" s="164" t="s">
        <v>119</v>
      </c>
      <c r="P109" s="164"/>
      <c r="Q109" s="164"/>
      <c r="R109" s="163"/>
      <c r="S109" s="156"/>
    </row>
    <row r="110" spans="3:21" hidden="1">
      <c r="C110" s="166"/>
      <c r="D110" s="228"/>
      <c r="E110" s="228"/>
      <c r="F110" s="164"/>
      <c r="G110" s="164"/>
      <c r="H110" s="164"/>
      <c r="I110" s="164"/>
      <c r="J110" s="164"/>
      <c r="K110" s="248"/>
      <c r="L110" s="164"/>
      <c r="M110" s="164"/>
      <c r="N110" s="164">
        <v>36</v>
      </c>
      <c r="O110" s="164" t="s">
        <v>150</v>
      </c>
      <c r="P110" s="164"/>
      <c r="Q110" s="164"/>
      <c r="R110" s="163"/>
      <c r="S110" s="156"/>
    </row>
    <row r="111" spans="3:21" hidden="1">
      <c r="C111" s="166"/>
      <c r="D111" s="228"/>
      <c r="E111" s="228"/>
      <c r="F111" s="164"/>
      <c r="G111" s="164"/>
      <c r="H111" s="164"/>
      <c r="I111" s="164"/>
      <c r="J111" s="164"/>
      <c r="K111" s="248"/>
      <c r="L111" s="164"/>
      <c r="M111" s="164"/>
      <c r="N111" s="164">
        <v>37</v>
      </c>
      <c r="O111" s="164" t="s">
        <v>190</v>
      </c>
      <c r="P111" s="164"/>
      <c r="Q111" s="164"/>
      <c r="R111" s="163"/>
      <c r="S111" s="156"/>
    </row>
    <row r="112" spans="3:21" hidden="1">
      <c r="C112" s="166"/>
      <c r="D112" s="228"/>
      <c r="E112" s="228"/>
      <c r="F112" s="164"/>
      <c r="G112" s="164"/>
      <c r="H112" s="164"/>
      <c r="I112" s="164"/>
      <c r="J112" s="164"/>
      <c r="K112" s="248"/>
      <c r="L112" s="164"/>
      <c r="M112" s="164"/>
      <c r="N112" s="164">
        <v>38</v>
      </c>
      <c r="O112" s="164" t="s">
        <v>125</v>
      </c>
      <c r="P112" s="164"/>
      <c r="Q112" s="164"/>
      <c r="R112" s="163"/>
      <c r="S112" s="156"/>
    </row>
    <row r="113" spans="3:19" hidden="1">
      <c r="C113" s="166"/>
      <c r="D113" s="228"/>
      <c r="E113" s="228"/>
      <c r="F113" s="164"/>
      <c r="G113" s="164"/>
      <c r="H113" s="164"/>
      <c r="I113" s="164"/>
      <c r="J113" s="164"/>
      <c r="K113" s="248"/>
      <c r="L113" s="164"/>
      <c r="M113" s="164"/>
      <c r="N113" s="164">
        <v>39</v>
      </c>
      <c r="O113" s="164" t="s">
        <v>120</v>
      </c>
      <c r="P113" s="164"/>
      <c r="Q113" s="164"/>
      <c r="R113" s="163"/>
      <c r="S113" s="156"/>
    </row>
    <row r="114" spans="3:19" hidden="1">
      <c r="C114" s="166"/>
      <c r="D114" s="228"/>
      <c r="E114" s="228"/>
      <c r="F114" s="164"/>
      <c r="G114" s="164"/>
      <c r="H114" s="164"/>
      <c r="I114" s="164"/>
      <c r="J114" s="164"/>
      <c r="K114" s="248"/>
      <c r="L114" s="164"/>
      <c r="M114" s="164"/>
      <c r="N114" s="164">
        <v>40</v>
      </c>
      <c r="O114" s="164" t="s">
        <v>173</v>
      </c>
      <c r="P114" s="164"/>
      <c r="Q114" s="164"/>
      <c r="R114" s="163"/>
      <c r="S114" s="156"/>
    </row>
    <row r="115" spans="3:19" hidden="1">
      <c r="C115" s="166"/>
      <c r="D115" s="228"/>
      <c r="E115" s="228"/>
      <c r="F115" s="164"/>
      <c r="G115" s="164"/>
      <c r="H115" s="164"/>
      <c r="I115" s="164"/>
      <c r="J115" s="164"/>
      <c r="K115" s="248"/>
      <c r="L115" s="164"/>
      <c r="M115" s="164"/>
      <c r="N115" s="164">
        <v>41</v>
      </c>
      <c r="O115" s="164" t="s">
        <v>151</v>
      </c>
      <c r="P115" s="164"/>
      <c r="Q115" s="164"/>
      <c r="R115" s="163"/>
      <c r="S115" s="156"/>
    </row>
    <row r="116" spans="3:19" hidden="1">
      <c r="C116" s="166"/>
      <c r="D116" s="228"/>
      <c r="E116" s="228"/>
      <c r="F116" s="164"/>
      <c r="G116" s="164"/>
      <c r="H116" s="164"/>
      <c r="I116" s="164"/>
      <c r="J116" s="164"/>
      <c r="K116" s="248"/>
      <c r="L116" s="164"/>
      <c r="M116" s="164"/>
      <c r="N116" s="164">
        <v>42</v>
      </c>
      <c r="O116" s="164" t="s">
        <v>121</v>
      </c>
      <c r="P116" s="164"/>
      <c r="Q116" s="164"/>
      <c r="R116" s="163"/>
      <c r="S116" s="156"/>
    </row>
    <row r="117" spans="3:19" hidden="1">
      <c r="C117" s="166"/>
      <c r="D117" s="228"/>
      <c r="E117" s="228"/>
      <c r="F117" s="164"/>
      <c r="G117" s="164"/>
      <c r="H117" s="164"/>
      <c r="I117" s="164"/>
      <c r="J117" s="164"/>
      <c r="K117" s="248"/>
      <c r="L117" s="164"/>
      <c r="M117" s="164"/>
      <c r="N117" s="164">
        <v>43</v>
      </c>
      <c r="O117" s="164" t="s">
        <v>87</v>
      </c>
      <c r="P117" s="164"/>
      <c r="Q117" s="164"/>
      <c r="R117" s="163"/>
      <c r="S117" s="156"/>
    </row>
    <row r="118" spans="3:19" hidden="1">
      <c r="C118" s="166"/>
      <c r="D118" s="228"/>
      <c r="E118" s="228"/>
      <c r="F118" s="164"/>
      <c r="G118" s="164"/>
      <c r="H118" s="164"/>
      <c r="I118" s="164"/>
      <c r="J118" s="164"/>
      <c r="K118" s="248"/>
      <c r="L118" s="164"/>
      <c r="M118" s="164"/>
      <c r="N118" s="164">
        <v>44</v>
      </c>
      <c r="O118" s="164" t="s">
        <v>152</v>
      </c>
      <c r="P118" s="164"/>
      <c r="Q118" s="164"/>
      <c r="R118" s="163"/>
      <c r="S118" s="156"/>
    </row>
    <row r="119" spans="3:19" hidden="1">
      <c r="C119" s="166"/>
      <c r="D119" s="228"/>
      <c r="E119" s="228"/>
      <c r="F119" s="164"/>
      <c r="G119" s="164"/>
      <c r="H119" s="164"/>
      <c r="I119" s="164"/>
      <c r="J119" s="164"/>
      <c r="K119" s="248"/>
      <c r="L119" s="164"/>
      <c r="M119" s="164"/>
      <c r="N119" s="164">
        <v>45</v>
      </c>
      <c r="O119" s="164" t="s">
        <v>202</v>
      </c>
      <c r="P119" s="164"/>
      <c r="Q119" s="164"/>
      <c r="R119" s="163"/>
      <c r="S119" s="156"/>
    </row>
    <row r="120" spans="3:19" hidden="1">
      <c r="C120" s="166"/>
      <c r="D120" s="228"/>
      <c r="E120" s="228"/>
      <c r="F120" s="164"/>
      <c r="G120" s="164"/>
      <c r="H120" s="164"/>
      <c r="I120" s="164"/>
      <c r="J120" s="164"/>
      <c r="K120" s="248"/>
      <c r="L120" s="164"/>
      <c r="M120" s="164"/>
      <c r="N120" s="164">
        <v>46</v>
      </c>
      <c r="O120" s="164" t="s">
        <v>154</v>
      </c>
      <c r="P120" s="164"/>
      <c r="Q120" s="164"/>
      <c r="R120" s="163"/>
      <c r="S120" s="156"/>
    </row>
    <row r="121" spans="3:19" hidden="1">
      <c r="C121" s="166"/>
      <c r="D121" s="228"/>
      <c r="E121" s="228"/>
      <c r="F121" s="164"/>
      <c r="G121" s="164"/>
      <c r="H121" s="164"/>
      <c r="I121" s="164"/>
      <c r="J121" s="164"/>
      <c r="K121" s="248"/>
      <c r="L121" s="164"/>
      <c r="M121" s="164"/>
      <c r="N121" s="164">
        <v>47</v>
      </c>
      <c r="O121" s="164" t="s">
        <v>174</v>
      </c>
      <c r="P121" s="164"/>
      <c r="Q121" s="164"/>
      <c r="R121" s="163"/>
      <c r="S121" s="156"/>
    </row>
    <row r="122" spans="3:19" hidden="1">
      <c r="C122" s="166"/>
      <c r="D122" s="228"/>
      <c r="E122" s="228"/>
      <c r="F122" s="164"/>
      <c r="G122" s="164"/>
      <c r="H122" s="164"/>
      <c r="I122" s="164"/>
      <c r="J122" s="164"/>
      <c r="K122" s="248"/>
      <c r="L122" s="164"/>
      <c r="M122" s="164"/>
      <c r="N122" s="164">
        <v>48</v>
      </c>
      <c r="O122" s="164" t="s">
        <v>133</v>
      </c>
      <c r="P122" s="164"/>
      <c r="Q122" s="164"/>
      <c r="R122" s="163"/>
      <c r="S122" s="156"/>
    </row>
    <row r="123" spans="3:19" hidden="1">
      <c r="C123" s="166"/>
      <c r="D123" s="228"/>
      <c r="E123" s="228"/>
      <c r="F123" s="164"/>
      <c r="G123" s="164"/>
      <c r="H123" s="164"/>
      <c r="I123" s="164"/>
      <c r="J123" s="164"/>
      <c r="K123" s="248"/>
      <c r="L123" s="164"/>
      <c r="M123" s="164"/>
      <c r="N123" s="164">
        <v>49</v>
      </c>
      <c r="O123" s="164" t="s">
        <v>67</v>
      </c>
      <c r="P123" s="164"/>
      <c r="Q123" s="164"/>
      <c r="R123" s="163"/>
      <c r="S123" s="156"/>
    </row>
    <row r="124" spans="3:19" hidden="1">
      <c r="C124" s="166"/>
      <c r="D124" s="228"/>
      <c r="E124" s="228"/>
      <c r="F124" s="164"/>
      <c r="G124" s="164"/>
      <c r="H124" s="164"/>
      <c r="I124" s="164"/>
      <c r="J124" s="164"/>
      <c r="K124" s="248"/>
      <c r="L124" s="164"/>
      <c r="M124" s="164"/>
      <c r="N124" s="164">
        <v>50</v>
      </c>
      <c r="O124" s="164" t="s">
        <v>155</v>
      </c>
      <c r="P124" s="164"/>
      <c r="Q124" s="164"/>
      <c r="R124" s="163"/>
      <c r="S124" s="156"/>
    </row>
    <row r="125" spans="3:19" hidden="1">
      <c r="C125" s="166"/>
      <c r="D125" s="228"/>
      <c r="E125" s="228"/>
      <c r="F125" s="164"/>
      <c r="G125" s="164"/>
      <c r="H125" s="164"/>
      <c r="I125" s="164"/>
      <c r="J125" s="164"/>
      <c r="K125" s="248"/>
      <c r="L125" s="164"/>
      <c r="M125" s="164"/>
      <c r="N125" s="164">
        <v>51</v>
      </c>
      <c r="O125" s="164" t="s">
        <v>111</v>
      </c>
      <c r="P125" s="164"/>
      <c r="Q125" s="164"/>
      <c r="R125" s="163"/>
      <c r="S125" s="156"/>
    </row>
    <row r="126" spans="3:19" hidden="1">
      <c r="C126" s="166"/>
      <c r="D126" s="228"/>
      <c r="E126" s="228"/>
      <c r="F126" s="164"/>
      <c r="G126" s="164"/>
      <c r="H126" s="164"/>
      <c r="I126" s="164"/>
      <c r="J126" s="164"/>
      <c r="K126" s="248"/>
      <c r="L126" s="164"/>
      <c r="M126" s="164"/>
      <c r="N126" s="164">
        <v>52</v>
      </c>
      <c r="O126" s="164" t="s">
        <v>134</v>
      </c>
      <c r="P126" s="164"/>
      <c r="Q126" s="164"/>
      <c r="R126" s="163"/>
      <c r="S126" s="156"/>
    </row>
    <row r="127" spans="3:19" hidden="1">
      <c r="C127" s="166"/>
      <c r="D127" s="228"/>
      <c r="E127" s="228"/>
      <c r="F127" s="164"/>
      <c r="G127" s="164"/>
      <c r="H127" s="164"/>
      <c r="I127" s="164"/>
      <c r="J127" s="164"/>
      <c r="K127" s="248"/>
      <c r="L127" s="164"/>
      <c r="M127" s="164"/>
      <c r="N127" s="164">
        <v>53</v>
      </c>
      <c r="O127" s="164" t="s">
        <v>104</v>
      </c>
      <c r="P127" s="164"/>
      <c r="Q127" s="164"/>
      <c r="R127" s="163"/>
      <c r="S127" s="156"/>
    </row>
    <row r="128" spans="3:19" hidden="1">
      <c r="C128" s="166"/>
      <c r="D128" s="228"/>
      <c r="E128" s="228"/>
      <c r="F128" s="164"/>
      <c r="G128" s="164"/>
      <c r="H128" s="164"/>
      <c r="I128" s="164"/>
      <c r="J128" s="164"/>
      <c r="K128" s="248"/>
      <c r="L128" s="164"/>
      <c r="M128" s="164"/>
      <c r="N128" s="164">
        <v>54</v>
      </c>
      <c r="O128" s="164" t="s">
        <v>153</v>
      </c>
      <c r="P128" s="164"/>
      <c r="Q128" s="164"/>
      <c r="R128" s="163"/>
      <c r="S128" s="156"/>
    </row>
    <row r="129" spans="3:19" hidden="1">
      <c r="C129" s="166"/>
      <c r="D129" s="228"/>
      <c r="E129" s="228"/>
      <c r="F129" s="164"/>
      <c r="G129" s="164"/>
      <c r="H129" s="164"/>
      <c r="I129" s="164"/>
      <c r="J129" s="164"/>
      <c r="K129" s="248"/>
      <c r="L129" s="164"/>
      <c r="M129" s="164"/>
      <c r="N129" s="164">
        <v>55</v>
      </c>
      <c r="O129" s="164" t="s">
        <v>156</v>
      </c>
      <c r="P129" s="164"/>
      <c r="Q129" s="164"/>
      <c r="R129" s="163"/>
      <c r="S129" s="156"/>
    </row>
    <row r="130" spans="3:19" hidden="1">
      <c r="C130" s="166"/>
      <c r="D130" s="228"/>
      <c r="E130" s="228"/>
      <c r="F130" s="164"/>
      <c r="G130" s="164"/>
      <c r="H130" s="164"/>
      <c r="I130" s="164"/>
      <c r="J130" s="164"/>
      <c r="K130" s="248"/>
      <c r="L130" s="164"/>
      <c r="M130" s="164"/>
      <c r="N130" s="164">
        <v>56</v>
      </c>
      <c r="O130" s="164" t="s">
        <v>126</v>
      </c>
      <c r="P130" s="164"/>
      <c r="Q130" s="164"/>
      <c r="R130" s="163"/>
      <c r="S130" s="156"/>
    </row>
    <row r="131" spans="3:19" hidden="1">
      <c r="C131" s="166"/>
      <c r="D131" s="228"/>
      <c r="E131" s="228"/>
      <c r="F131" s="164"/>
      <c r="G131" s="164"/>
      <c r="H131" s="164"/>
      <c r="I131" s="164"/>
      <c r="J131" s="164"/>
      <c r="K131" s="248"/>
      <c r="L131" s="164"/>
      <c r="M131" s="164"/>
      <c r="N131" s="164">
        <v>57</v>
      </c>
      <c r="O131" s="164" t="s">
        <v>175</v>
      </c>
      <c r="P131" s="164"/>
      <c r="Q131" s="164"/>
      <c r="R131" s="163"/>
      <c r="S131" s="156"/>
    </row>
    <row r="132" spans="3:19" hidden="1">
      <c r="C132" s="166"/>
      <c r="D132" s="228"/>
      <c r="E132" s="228"/>
      <c r="F132" s="164"/>
      <c r="G132" s="164"/>
      <c r="H132" s="164"/>
      <c r="I132" s="164"/>
      <c r="J132" s="164"/>
      <c r="K132" s="248"/>
      <c r="L132" s="164"/>
      <c r="M132" s="164"/>
      <c r="N132" s="164">
        <v>58</v>
      </c>
      <c r="O132" s="164" t="s">
        <v>191</v>
      </c>
      <c r="P132" s="164"/>
      <c r="Q132" s="164"/>
      <c r="R132" s="163"/>
      <c r="S132" s="156"/>
    </row>
    <row r="133" spans="3:19" hidden="1">
      <c r="C133" s="166"/>
      <c r="D133" s="228"/>
      <c r="E133" s="228"/>
      <c r="F133" s="164"/>
      <c r="G133" s="164"/>
      <c r="H133" s="164"/>
      <c r="I133" s="164"/>
      <c r="J133" s="164"/>
      <c r="K133" s="248"/>
      <c r="L133" s="164"/>
      <c r="M133" s="164"/>
      <c r="N133" s="164">
        <v>59</v>
      </c>
      <c r="O133" s="164" t="s">
        <v>176</v>
      </c>
      <c r="P133" s="164"/>
      <c r="Q133" s="164"/>
      <c r="R133" s="163"/>
      <c r="S133" s="156"/>
    </row>
    <row r="134" spans="3:19" hidden="1">
      <c r="C134" s="166"/>
      <c r="D134" s="228"/>
      <c r="E134" s="228"/>
      <c r="F134" s="164"/>
      <c r="G134" s="164"/>
      <c r="H134" s="164"/>
      <c r="I134" s="164"/>
      <c r="J134" s="164"/>
      <c r="K134" s="248"/>
      <c r="L134" s="164"/>
      <c r="M134" s="164"/>
      <c r="N134" s="164">
        <v>60</v>
      </c>
      <c r="O134" s="164" t="s">
        <v>91</v>
      </c>
      <c r="P134" s="164"/>
      <c r="Q134" s="164"/>
      <c r="R134" s="163"/>
      <c r="S134" s="156"/>
    </row>
    <row r="135" spans="3:19" hidden="1">
      <c r="C135" s="166"/>
      <c r="D135" s="228"/>
      <c r="E135" s="228"/>
      <c r="F135" s="164"/>
      <c r="G135" s="164"/>
      <c r="H135" s="164"/>
      <c r="I135" s="164"/>
      <c r="J135" s="164"/>
      <c r="K135" s="248"/>
      <c r="L135" s="164"/>
      <c r="M135" s="164"/>
      <c r="N135" s="164">
        <v>61</v>
      </c>
      <c r="O135" s="164" t="s">
        <v>94</v>
      </c>
      <c r="P135" s="164"/>
      <c r="Q135" s="164"/>
      <c r="R135" s="163"/>
      <c r="S135" s="156"/>
    </row>
    <row r="136" spans="3:19" hidden="1">
      <c r="C136" s="166"/>
      <c r="D136" s="228"/>
      <c r="E136" s="228"/>
      <c r="F136" s="164"/>
      <c r="G136" s="164"/>
      <c r="H136" s="164"/>
      <c r="I136" s="164"/>
      <c r="J136" s="164"/>
      <c r="K136" s="248"/>
      <c r="L136" s="164"/>
      <c r="M136" s="164"/>
      <c r="N136" s="164">
        <v>62</v>
      </c>
      <c r="O136" s="164" t="s">
        <v>177</v>
      </c>
      <c r="P136" s="164"/>
      <c r="Q136" s="164"/>
      <c r="R136" s="163"/>
      <c r="S136" s="156"/>
    </row>
    <row r="137" spans="3:19" hidden="1">
      <c r="C137" s="166"/>
      <c r="D137" s="228"/>
      <c r="E137" s="228"/>
      <c r="F137" s="164"/>
      <c r="G137" s="164"/>
      <c r="H137" s="164"/>
      <c r="I137" s="164"/>
      <c r="J137" s="164"/>
      <c r="K137" s="248"/>
      <c r="L137" s="164"/>
      <c r="M137" s="164"/>
      <c r="N137" s="164">
        <v>63</v>
      </c>
      <c r="O137" s="164" t="s">
        <v>157</v>
      </c>
      <c r="P137" s="164"/>
      <c r="Q137" s="164"/>
      <c r="R137" s="163"/>
      <c r="S137" s="156"/>
    </row>
    <row r="138" spans="3:19" hidden="1">
      <c r="C138" s="166"/>
      <c r="D138" s="228"/>
      <c r="E138" s="228"/>
      <c r="F138" s="164"/>
      <c r="G138" s="164"/>
      <c r="H138" s="164"/>
      <c r="I138" s="164"/>
      <c r="J138" s="164"/>
      <c r="K138" s="248"/>
      <c r="L138" s="164"/>
      <c r="M138" s="164"/>
      <c r="N138" s="164">
        <v>64</v>
      </c>
      <c r="O138" s="164" t="s">
        <v>158</v>
      </c>
      <c r="P138" s="164"/>
      <c r="Q138" s="164"/>
      <c r="R138" s="163"/>
      <c r="S138" s="156"/>
    </row>
    <row r="139" spans="3:19" hidden="1">
      <c r="C139" s="166"/>
      <c r="D139" s="228"/>
      <c r="E139" s="228"/>
      <c r="F139" s="164"/>
      <c r="G139" s="164"/>
      <c r="H139" s="164"/>
      <c r="I139" s="164"/>
      <c r="J139" s="164"/>
      <c r="K139" s="248"/>
      <c r="L139" s="164"/>
      <c r="M139" s="164"/>
      <c r="N139" s="164">
        <v>65</v>
      </c>
      <c r="O139" s="164" t="s">
        <v>105</v>
      </c>
      <c r="P139" s="164"/>
      <c r="Q139" s="164"/>
      <c r="R139" s="163"/>
      <c r="S139" s="156"/>
    </row>
    <row r="140" spans="3:19" hidden="1">
      <c r="C140" s="166"/>
      <c r="D140" s="228"/>
      <c r="E140" s="228"/>
      <c r="F140" s="164"/>
      <c r="G140" s="164"/>
      <c r="H140" s="164"/>
      <c r="I140" s="164"/>
      <c r="J140" s="164"/>
      <c r="K140" s="248"/>
      <c r="L140" s="164"/>
      <c r="M140" s="164"/>
      <c r="N140" s="164">
        <v>66</v>
      </c>
      <c r="O140" s="164" t="s">
        <v>178</v>
      </c>
      <c r="P140" s="164"/>
      <c r="Q140" s="164"/>
      <c r="R140" s="163"/>
      <c r="S140" s="156"/>
    </row>
    <row r="141" spans="3:19" hidden="1">
      <c r="C141" s="166"/>
      <c r="D141" s="228"/>
      <c r="E141" s="228"/>
      <c r="F141" s="164"/>
      <c r="G141" s="164"/>
      <c r="H141" s="164"/>
      <c r="I141" s="164"/>
      <c r="J141" s="164"/>
      <c r="K141" s="248"/>
      <c r="L141" s="164"/>
      <c r="M141" s="164"/>
      <c r="N141" s="164">
        <v>67</v>
      </c>
      <c r="O141" s="164" t="s">
        <v>135</v>
      </c>
      <c r="P141" s="164"/>
      <c r="Q141" s="164"/>
      <c r="R141" s="163"/>
      <c r="S141" s="156"/>
    </row>
    <row r="142" spans="3:19" hidden="1">
      <c r="C142" s="166"/>
      <c r="D142" s="228"/>
      <c r="E142" s="228"/>
      <c r="F142" s="164"/>
      <c r="G142" s="164"/>
      <c r="H142" s="164"/>
      <c r="I142" s="164"/>
      <c r="J142" s="164"/>
      <c r="K142" s="248"/>
      <c r="L142" s="164"/>
      <c r="M142" s="164"/>
      <c r="N142" s="164">
        <v>68</v>
      </c>
      <c r="O142" s="164" t="s">
        <v>106</v>
      </c>
      <c r="P142" s="164"/>
      <c r="Q142" s="164"/>
      <c r="R142" s="163"/>
      <c r="S142" s="156"/>
    </row>
    <row r="143" spans="3:19" hidden="1">
      <c r="C143" s="166"/>
      <c r="D143" s="228"/>
      <c r="E143" s="228"/>
      <c r="F143" s="164"/>
      <c r="G143" s="164"/>
      <c r="H143" s="164"/>
      <c r="I143" s="164"/>
      <c r="J143" s="164"/>
      <c r="K143" s="248"/>
      <c r="L143" s="164"/>
      <c r="M143" s="164"/>
      <c r="N143" s="164">
        <v>69</v>
      </c>
      <c r="O143" s="164" t="s">
        <v>127</v>
      </c>
      <c r="P143" s="164"/>
      <c r="Q143" s="164"/>
      <c r="R143" s="163"/>
      <c r="S143" s="156"/>
    </row>
    <row r="144" spans="3:19" hidden="1">
      <c r="C144" s="166"/>
      <c r="D144" s="228"/>
      <c r="E144" s="228"/>
      <c r="F144" s="164"/>
      <c r="G144" s="164"/>
      <c r="H144" s="164"/>
      <c r="I144" s="164"/>
      <c r="J144" s="164"/>
      <c r="K144" s="248"/>
      <c r="L144" s="164"/>
      <c r="M144" s="164"/>
      <c r="N144" s="164">
        <v>70</v>
      </c>
      <c r="O144" s="164" t="s">
        <v>159</v>
      </c>
      <c r="P144" s="164"/>
      <c r="Q144" s="164"/>
      <c r="R144" s="163"/>
      <c r="S144" s="156"/>
    </row>
    <row r="145" spans="3:19" hidden="1">
      <c r="C145" s="166"/>
      <c r="D145" s="228"/>
      <c r="E145" s="228"/>
      <c r="F145" s="164"/>
      <c r="G145" s="164"/>
      <c r="H145" s="164"/>
      <c r="I145" s="164"/>
      <c r="J145" s="164"/>
      <c r="K145" s="248"/>
      <c r="L145" s="164"/>
      <c r="M145" s="164"/>
      <c r="N145" s="164">
        <v>71</v>
      </c>
      <c r="O145" s="164" t="s">
        <v>136</v>
      </c>
      <c r="P145" s="164"/>
      <c r="Q145" s="164"/>
      <c r="R145" s="163"/>
      <c r="S145" s="156"/>
    </row>
    <row r="146" spans="3:19" hidden="1">
      <c r="C146" s="166"/>
      <c r="D146" s="228"/>
      <c r="E146" s="228"/>
      <c r="F146" s="164"/>
      <c r="G146" s="164"/>
      <c r="H146" s="164"/>
      <c r="I146" s="164"/>
      <c r="J146" s="164"/>
      <c r="K146" s="248"/>
      <c r="L146" s="164"/>
      <c r="M146" s="164"/>
      <c r="N146" s="164">
        <v>72</v>
      </c>
      <c r="O146" s="164" t="s">
        <v>179</v>
      </c>
      <c r="P146" s="164"/>
      <c r="Q146" s="164"/>
      <c r="R146" s="163"/>
      <c r="S146" s="156"/>
    </row>
    <row r="147" spans="3:19" hidden="1">
      <c r="C147" s="166"/>
      <c r="D147" s="228"/>
      <c r="E147" s="228"/>
      <c r="F147" s="164"/>
      <c r="G147" s="164"/>
      <c r="H147" s="164"/>
      <c r="I147" s="164"/>
      <c r="J147" s="164"/>
      <c r="K147" s="248"/>
      <c r="L147" s="164"/>
      <c r="M147" s="164"/>
      <c r="N147" s="164">
        <v>73</v>
      </c>
      <c r="O147" s="164" t="s">
        <v>107</v>
      </c>
      <c r="P147" s="164"/>
      <c r="Q147" s="164"/>
      <c r="R147" s="163"/>
      <c r="S147" s="156"/>
    </row>
    <row r="148" spans="3:19" hidden="1">
      <c r="C148" s="166"/>
      <c r="D148" s="228"/>
      <c r="E148" s="228"/>
      <c r="F148" s="164"/>
      <c r="G148" s="164"/>
      <c r="H148" s="164"/>
      <c r="I148" s="164"/>
      <c r="J148" s="164"/>
      <c r="K148" s="248"/>
      <c r="L148" s="164"/>
      <c r="M148" s="164"/>
      <c r="N148" s="164">
        <v>74</v>
      </c>
      <c r="O148" s="164" t="s">
        <v>137</v>
      </c>
      <c r="P148" s="164"/>
      <c r="Q148" s="164"/>
      <c r="R148" s="163"/>
      <c r="S148" s="156"/>
    </row>
    <row r="149" spans="3:19" hidden="1">
      <c r="C149" s="166"/>
      <c r="D149" s="228"/>
      <c r="E149" s="228"/>
      <c r="F149" s="164"/>
      <c r="G149" s="164"/>
      <c r="H149" s="164"/>
      <c r="I149" s="164"/>
      <c r="J149" s="164"/>
      <c r="K149" s="248"/>
      <c r="L149" s="164"/>
      <c r="M149" s="164"/>
      <c r="N149" s="164">
        <v>75</v>
      </c>
      <c r="O149" s="164" t="s">
        <v>128</v>
      </c>
      <c r="P149" s="164"/>
      <c r="Q149" s="164"/>
      <c r="R149" s="163"/>
      <c r="S149" s="156"/>
    </row>
    <row r="150" spans="3:19" hidden="1">
      <c r="C150" s="166"/>
      <c r="D150" s="228"/>
      <c r="E150" s="228"/>
      <c r="F150" s="164"/>
      <c r="G150" s="164"/>
      <c r="H150" s="164"/>
      <c r="I150" s="164"/>
      <c r="J150" s="164"/>
      <c r="K150" s="248"/>
      <c r="L150" s="164"/>
      <c r="M150" s="164"/>
      <c r="N150" s="164">
        <v>76</v>
      </c>
      <c r="O150" s="164" t="s">
        <v>108</v>
      </c>
      <c r="P150" s="164"/>
      <c r="Q150" s="164"/>
      <c r="R150" s="163"/>
      <c r="S150" s="156"/>
    </row>
    <row r="151" spans="3:19" hidden="1">
      <c r="C151" s="166"/>
      <c r="D151" s="228"/>
      <c r="E151" s="228"/>
      <c r="F151" s="164"/>
      <c r="G151" s="164"/>
      <c r="H151" s="164"/>
      <c r="I151" s="164"/>
      <c r="J151" s="164"/>
      <c r="K151" s="248"/>
      <c r="L151" s="164"/>
      <c r="M151" s="164"/>
      <c r="N151" s="164">
        <v>77</v>
      </c>
      <c r="O151" s="164" t="s">
        <v>180</v>
      </c>
      <c r="P151" s="164"/>
      <c r="Q151" s="164"/>
      <c r="R151" s="163"/>
      <c r="S151" s="156"/>
    </row>
    <row r="152" spans="3:19" hidden="1">
      <c r="C152" s="166"/>
      <c r="D152" s="228"/>
      <c r="E152" s="228"/>
      <c r="F152" s="164"/>
      <c r="G152" s="164"/>
      <c r="H152" s="164"/>
      <c r="I152" s="164"/>
      <c r="J152" s="164"/>
      <c r="K152" s="248"/>
      <c r="L152" s="164"/>
      <c r="M152" s="164"/>
      <c r="N152" s="164">
        <v>78</v>
      </c>
      <c r="O152" s="164" t="s">
        <v>181</v>
      </c>
      <c r="P152" s="164"/>
      <c r="Q152" s="164"/>
      <c r="R152" s="163"/>
      <c r="S152" s="156"/>
    </row>
    <row r="153" spans="3:19" hidden="1">
      <c r="C153" s="166"/>
      <c r="D153" s="228"/>
      <c r="E153" s="228"/>
      <c r="F153" s="164"/>
      <c r="G153" s="164"/>
      <c r="H153" s="164"/>
      <c r="I153" s="164"/>
      <c r="J153" s="164"/>
      <c r="K153" s="248"/>
      <c r="L153" s="164"/>
      <c r="M153" s="164"/>
      <c r="N153" s="164">
        <v>79</v>
      </c>
      <c r="O153" s="164" t="s">
        <v>92</v>
      </c>
      <c r="P153" s="164"/>
      <c r="Q153" s="164"/>
      <c r="R153" s="163"/>
      <c r="S153" s="156"/>
    </row>
    <row r="154" spans="3:19" hidden="1">
      <c r="C154" s="166"/>
      <c r="D154" s="228"/>
      <c r="E154" s="228"/>
      <c r="F154" s="164"/>
      <c r="G154" s="164"/>
      <c r="H154" s="164"/>
      <c r="I154" s="164"/>
      <c r="J154" s="164"/>
      <c r="K154" s="248"/>
      <c r="L154" s="164"/>
      <c r="M154" s="164"/>
      <c r="N154" s="164">
        <v>80</v>
      </c>
      <c r="O154" s="164" t="s">
        <v>192</v>
      </c>
      <c r="P154" s="164"/>
      <c r="Q154" s="164"/>
      <c r="R154" s="163"/>
      <c r="S154" s="156"/>
    </row>
    <row r="155" spans="3:19" hidden="1">
      <c r="C155" s="166"/>
      <c r="D155" s="228"/>
      <c r="E155" s="228"/>
      <c r="F155" s="164"/>
      <c r="G155" s="164"/>
      <c r="H155" s="164"/>
      <c r="I155" s="164"/>
      <c r="J155" s="164"/>
      <c r="K155" s="248"/>
      <c r="L155" s="164"/>
      <c r="M155" s="164"/>
      <c r="N155" s="164">
        <v>81</v>
      </c>
      <c r="O155" s="164" t="s">
        <v>109</v>
      </c>
      <c r="P155" s="164"/>
      <c r="Q155" s="164"/>
      <c r="R155" s="163"/>
      <c r="S155" s="156"/>
    </row>
    <row r="156" spans="3:19" hidden="1">
      <c r="C156" s="166"/>
      <c r="D156" s="228"/>
      <c r="E156" s="228"/>
      <c r="F156" s="164"/>
      <c r="G156" s="164"/>
      <c r="H156" s="164"/>
      <c r="I156" s="164"/>
      <c r="J156" s="164"/>
      <c r="K156" s="248"/>
      <c r="L156" s="164"/>
      <c r="M156" s="164"/>
      <c r="N156" s="164">
        <v>82</v>
      </c>
      <c r="O156" s="164" t="s">
        <v>160</v>
      </c>
      <c r="P156" s="164"/>
      <c r="Q156" s="164"/>
      <c r="R156" s="163"/>
      <c r="S156" s="156"/>
    </row>
    <row r="157" spans="3:19" hidden="1">
      <c r="C157" s="166"/>
      <c r="D157" s="228"/>
      <c r="E157" s="228"/>
      <c r="F157" s="164"/>
      <c r="G157" s="164"/>
      <c r="H157" s="164"/>
      <c r="I157" s="164"/>
      <c r="J157" s="164"/>
      <c r="K157" s="248"/>
      <c r="L157" s="164"/>
      <c r="M157" s="164"/>
      <c r="N157" s="164">
        <v>83</v>
      </c>
      <c r="O157" s="164" t="s">
        <v>110</v>
      </c>
      <c r="P157" s="164"/>
      <c r="Q157" s="164"/>
      <c r="R157" s="163"/>
      <c r="S157" s="156"/>
    </row>
    <row r="158" spans="3:19" hidden="1">
      <c r="C158" s="166"/>
      <c r="D158" s="228"/>
      <c r="E158" s="228"/>
      <c r="F158" s="164"/>
      <c r="G158" s="164"/>
      <c r="H158" s="164"/>
      <c r="I158" s="164"/>
      <c r="J158" s="164"/>
      <c r="K158" s="248"/>
      <c r="L158" s="164"/>
      <c r="M158" s="164"/>
      <c r="N158" s="164">
        <v>84</v>
      </c>
      <c r="O158" s="164" t="s">
        <v>193</v>
      </c>
      <c r="P158" s="164"/>
      <c r="Q158" s="164"/>
      <c r="R158" s="163"/>
      <c r="S158" s="156"/>
    </row>
    <row r="159" spans="3:19" hidden="1">
      <c r="C159" s="166"/>
      <c r="D159" s="228"/>
      <c r="E159" s="228"/>
      <c r="F159" s="164"/>
      <c r="G159" s="164"/>
      <c r="H159" s="164"/>
      <c r="I159" s="164"/>
      <c r="J159" s="164"/>
      <c r="K159" s="248"/>
      <c r="L159" s="164"/>
      <c r="M159" s="164"/>
      <c r="N159" s="164">
        <v>85</v>
      </c>
      <c r="O159" s="164" t="s">
        <v>138</v>
      </c>
      <c r="P159" s="164"/>
      <c r="Q159" s="164"/>
      <c r="R159" s="163"/>
      <c r="S159" s="156"/>
    </row>
    <row r="160" spans="3:19" hidden="1">
      <c r="C160" s="166"/>
      <c r="D160" s="228"/>
      <c r="E160" s="228"/>
      <c r="F160" s="164"/>
      <c r="G160" s="164"/>
      <c r="H160" s="164"/>
      <c r="I160" s="164"/>
      <c r="J160" s="164"/>
      <c r="K160" s="248"/>
      <c r="L160" s="164"/>
      <c r="M160" s="164"/>
      <c r="N160" s="164">
        <v>86</v>
      </c>
      <c r="O160" s="164" t="s">
        <v>182</v>
      </c>
      <c r="P160" s="164"/>
      <c r="Q160" s="164"/>
      <c r="R160" s="163"/>
      <c r="S160" s="156"/>
    </row>
    <row r="161" spans="3:19" hidden="1">
      <c r="C161" s="166"/>
      <c r="D161" s="228"/>
      <c r="E161" s="228"/>
      <c r="F161" s="164"/>
      <c r="G161" s="164"/>
      <c r="H161" s="164"/>
      <c r="I161" s="164"/>
      <c r="J161" s="164"/>
      <c r="K161" s="248"/>
      <c r="L161" s="164"/>
      <c r="M161" s="164"/>
      <c r="N161" s="164">
        <v>87</v>
      </c>
      <c r="O161" s="164" t="s">
        <v>161</v>
      </c>
      <c r="P161" s="164"/>
      <c r="Q161" s="164"/>
      <c r="R161" s="163"/>
      <c r="S161" s="156"/>
    </row>
    <row r="162" spans="3:19" hidden="1">
      <c r="C162" s="166"/>
      <c r="D162" s="228"/>
      <c r="E162" s="228"/>
      <c r="F162" s="164"/>
      <c r="G162" s="164"/>
      <c r="H162" s="164"/>
      <c r="I162" s="164"/>
      <c r="J162" s="164"/>
      <c r="K162" s="248"/>
      <c r="L162" s="164"/>
      <c r="M162" s="164"/>
      <c r="N162" s="164">
        <v>88</v>
      </c>
      <c r="O162" s="164" t="s">
        <v>139</v>
      </c>
      <c r="P162" s="164"/>
      <c r="Q162" s="164"/>
      <c r="R162" s="163"/>
      <c r="S162" s="156"/>
    </row>
    <row r="163" spans="3:19" hidden="1">
      <c r="C163" s="166"/>
      <c r="D163" s="228"/>
      <c r="E163" s="228"/>
      <c r="F163" s="164"/>
      <c r="G163" s="164"/>
      <c r="H163" s="164"/>
      <c r="I163" s="164"/>
      <c r="J163" s="164"/>
      <c r="K163" s="248"/>
      <c r="L163" s="164"/>
      <c r="M163" s="164"/>
      <c r="N163" s="164">
        <v>89</v>
      </c>
      <c r="O163" s="164" t="s">
        <v>162</v>
      </c>
      <c r="P163" s="164"/>
      <c r="Q163" s="164"/>
      <c r="R163" s="163"/>
      <c r="S163" s="156"/>
    </row>
    <row r="164" spans="3:19" hidden="1">
      <c r="C164" s="166"/>
      <c r="D164" s="228"/>
      <c r="E164" s="228"/>
      <c r="F164" s="164"/>
      <c r="G164" s="164"/>
      <c r="H164" s="164"/>
      <c r="I164" s="164"/>
      <c r="J164" s="164"/>
      <c r="K164" s="248"/>
      <c r="L164" s="164"/>
      <c r="M164" s="164"/>
      <c r="N164" s="164">
        <v>90</v>
      </c>
      <c r="O164" s="164" t="s">
        <v>85</v>
      </c>
      <c r="P164" s="164"/>
      <c r="Q164" s="164"/>
      <c r="R164" s="163"/>
      <c r="S164" s="156"/>
    </row>
    <row r="165" spans="3:19" hidden="1">
      <c r="C165" s="166"/>
      <c r="D165" s="228"/>
      <c r="E165" s="228"/>
      <c r="F165" s="164"/>
      <c r="G165" s="164"/>
      <c r="H165" s="164"/>
      <c r="I165" s="164"/>
      <c r="J165" s="164"/>
      <c r="K165" s="248"/>
      <c r="L165" s="164"/>
      <c r="M165" s="164"/>
      <c r="N165" s="164">
        <v>91</v>
      </c>
      <c r="O165" s="164" t="s">
        <v>163</v>
      </c>
      <c r="P165" s="164"/>
      <c r="Q165" s="164"/>
      <c r="R165" s="163"/>
      <c r="S165" s="156"/>
    </row>
    <row r="166" spans="3:19" hidden="1">
      <c r="C166" s="166"/>
      <c r="D166" s="228"/>
      <c r="E166" s="228"/>
      <c r="F166" s="164"/>
      <c r="G166" s="164"/>
      <c r="H166" s="164"/>
      <c r="I166" s="164"/>
      <c r="J166" s="164"/>
      <c r="K166" s="248"/>
      <c r="L166" s="164"/>
      <c r="M166" s="164"/>
      <c r="N166" s="164">
        <v>92</v>
      </c>
      <c r="O166" s="164" t="s">
        <v>164</v>
      </c>
      <c r="P166" s="164"/>
      <c r="Q166" s="164"/>
      <c r="R166" s="163"/>
      <c r="S166" s="156"/>
    </row>
    <row r="167" spans="3:19" hidden="1">
      <c r="C167" s="166"/>
      <c r="D167" s="228"/>
      <c r="E167" s="228"/>
      <c r="F167" s="164"/>
      <c r="G167" s="164"/>
      <c r="H167" s="164"/>
      <c r="I167" s="164"/>
      <c r="J167" s="164"/>
      <c r="K167" s="248"/>
      <c r="L167" s="164"/>
      <c r="M167" s="164"/>
      <c r="N167" s="164">
        <v>93</v>
      </c>
      <c r="O167" s="164" t="s">
        <v>165</v>
      </c>
      <c r="P167" s="164"/>
      <c r="Q167" s="164"/>
      <c r="R167" s="163"/>
      <c r="S167" s="156"/>
    </row>
    <row r="168" spans="3:19" hidden="1">
      <c r="C168" s="166"/>
      <c r="D168" s="228"/>
      <c r="E168" s="228"/>
      <c r="F168" s="164"/>
      <c r="G168" s="164"/>
      <c r="H168" s="164"/>
      <c r="I168" s="164"/>
      <c r="J168" s="164"/>
      <c r="K168" s="248"/>
      <c r="L168" s="164"/>
      <c r="M168" s="164"/>
      <c r="N168" s="164">
        <v>94</v>
      </c>
      <c r="O168" s="164" t="s">
        <v>140</v>
      </c>
      <c r="P168" s="164"/>
      <c r="Q168" s="164"/>
      <c r="R168" s="163"/>
      <c r="S168" s="156"/>
    </row>
    <row r="169" spans="3:19" hidden="1">
      <c r="C169" s="166"/>
      <c r="D169" s="228"/>
      <c r="E169" s="228"/>
      <c r="F169" s="164"/>
      <c r="G169" s="164"/>
      <c r="H169" s="164"/>
      <c r="I169" s="164"/>
      <c r="J169" s="164"/>
      <c r="K169" s="248"/>
      <c r="L169" s="164"/>
      <c r="M169" s="164"/>
      <c r="N169" s="164">
        <v>95</v>
      </c>
      <c r="O169" s="164" t="s">
        <v>129</v>
      </c>
      <c r="P169" s="164"/>
      <c r="Q169" s="164"/>
      <c r="R169" s="163"/>
      <c r="S169" s="156"/>
    </row>
    <row r="170" spans="3:19" hidden="1">
      <c r="C170" s="166"/>
      <c r="D170" s="228"/>
      <c r="E170" s="228"/>
      <c r="F170" s="164"/>
      <c r="G170" s="164"/>
      <c r="H170" s="164"/>
      <c r="I170" s="164"/>
      <c r="J170" s="164"/>
      <c r="K170" s="248"/>
      <c r="L170" s="164"/>
      <c r="M170" s="164"/>
      <c r="N170" s="164">
        <v>96</v>
      </c>
      <c r="O170" s="164" t="s">
        <v>166</v>
      </c>
      <c r="P170" s="164"/>
      <c r="Q170" s="164"/>
      <c r="R170" s="163"/>
      <c r="S170" s="156"/>
    </row>
    <row r="171" spans="3:19" hidden="1">
      <c r="C171" s="166"/>
      <c r="D171" s="228"/>
      <c r="E171" s="228"/>
      <c r="F171" s="164"/>
      <c r="G171" s="164"/>
      <c r="H171" s="164"/>
      <c r="I171" s="164"/>
      <c r="J171" s="164"/>
      <c r="K171" s="248"/>
      <c r="L171" s="164"/>
      <c r="M171" s="164"/>
      <c r="N171" s="164">
        <v>97</v>
      </c>
      <c r="O171" s="164" t="s">
        <v>183</v>
      </c>
      <c r="P171" s="164"/>
      <c r="Q171" s="164"/>
      <c r="R171" s="163"/>
      <c r="S171" s="156"/>
    </row>
    <row r="172" spans="3:19" hidden="1">
      <c r="C172" s="166"/>
      <c r="D172" s="228"/>
      <c r="E172" s="228"/>
      <c r="F172" s="164"/>
      <c r="G172" s="164"/>
      <c r="H172" s="164"/>
      <c r="I172" s="164"/>
      <c r="J172" s="164"/>
      <c r="K172" s="248"/>
      <c r="L172" s="164"/>
      <c r="M172" s="164"/>
      <c r="N172" s="164">
        <v>98</v>
      </c>
      <c r="O172" s="164" t="s">
        <v>112</v>
      </c>
      <c r="P172" s="164"/>
      <c r="Q172" s="164"/>
      <c r="R172" s="163"/>
      <c r="S172" s="156"/>
    </row>
    <row r="173" spans="3:19" hidden="1">
      <c r="C173" s="166"/>
      <c r="D173" s="228"/>
      <c r="E173" s="228"/>
      <c r="F173" s="164"/>
      <c r="G173" s="164"/>
      <c r="H173" s="164"/>
      <c r="I173" s="164"/>
      <c r="J173" s="164"/>
      <c r="K173" s="248"/>
      <c r="L173" s="164"/>
      <c r="M173" s="164"/>
      <c r="N173" s="164">
        <v>99</v>
      </c>
      <c r="O173" s="164" t="s">
        <v>141</v>
      </c>
      <c r="P173" s="164"/>
      <c r="Q173" s="164"/>
      <c r="R173" s="163"/>
      <c r="S173" s="156"/>
    </row>
    <row r="174" spans="3:19" hidden="1">
      <c r="C174" s="166"/>
      <c r="D174" s="228"/>
      <c r="E174" s="228"/>
      <c r="F174" s="164"/>
      <c r="G174" s="164"/>
      <c r="H174" s="164"/>
      <c r="I174" s="164"/>
      <c r="J174" s="164"/>
      <c r="K174" s="248"/>
      <c r="L174" s="164"/>
      <c r="M174" s="164"/>
      <c r="N174" s="164">
        <v>100</v>
      </c>
      <c r="O174" s="164" t="s">
        <v>130</v>
      </c>
      <c r="P174" s="164"/>
      <c r="Q174" s="164"/>
      <c r="R174" s="163"/>
      <c r="S174" s="156"/>
    </row>
    <row r="175" spans="3:19" hidden="1">
      <c r="C175" s="166"/>
      <c r="D175" s="228"/>
      <c r="E175" s="228"/>
      <c r="F175" s="164"/>
      <c r="G175" s="164"/>
      <c r="H175" s="164"/>
      <c r="I175" s="164"/>
      <c r="J175" s="164"/>
      <c r="K175" s="248"/>
      <c r="L175" s="164"/>
      <c r="M175" s="164"/>
      <c r="N175" s="164">
        <v>101</v>
      </c>
      <c r="O175" s="164" t="s">
        <v>113</v>
      </c>
      <c r="P175" s="164"/>
      <c r="Q175" s="164"/>
      <c r="R175" s="163"/>
      <c r="S175" s="156"/>
    </row>
    <row r="176" spans="3:19" hidden="1">
      <c r="C176" s="166"/>
      <c r="D176" s="228"/>
      <c r="E176" s="228"/>
      <c r="F176" s="164"/>
      <c r="G176" s="164"/>
      <c r="H176" s="164"/>
      <c r="I176" s="164"/>
      <c r="J176" s="164"/>
      <c r="K176" s="248"/>
      <c r="L176" s="164"/>
      <c r="M176" s="164"/>
      <c r="N176" s="164">
        <v>102</v>
      </c>
      <c r="O176" s="164" t="s">
        <v>131</v>
      </c>
      <c r="P176" s="164"/>
      <c r="Q176" s="164"/>
      <c r="R176" s="163"/>
      <c r="S176" s="156"/>
    </row>
    <row r="177" spans="2:19" hidden="1">
      <c r="C177" s="166"/>
      <c r="D177" s="228"/>
      <c r="E177" s="228"/>
      <c r="F177" s="164"/>
      <c r="G177" s="164"/>
      <c r="H177" s="164"/>
      <c r="I177" s="164"/>
      <c r="J177" s="164"/>
      <c r="K177" s="248"/>
      <c r="L177" s="164"/>
      <c r="M177" s="164"/>
      <c r="N177" s="164">
        <v>103</v>
      </c>
      <c r="O177" s="164" t="s">
        <v>184</v>
      </c>
      <c r="P177" s="164"/>
      <c r="Q177" s="164"/>
      <c r="R177" s="163"/>
      <c r="S177" s="156"/>
    </row>
    <row r="178" spans="2:19" hidden="1">
      <c r="C178" s="166"/>
      <c r="D178" s="228"/>
      <c r="E178" s="228"/>
      <c r="F178" s="164"/>
      <c r="G178" s="164"/>
      <c r="H178" s="164"/>
      <c r="I178" s="164"/>
      <c r="J178" s="164"/>
      <c r="K178" s="248"/>
      <c r="L178" s="164"/>
      <c r="M178" s="164"/>
      <c r="N178" s="164">
        <v>104</v>
      </c>
      <c r="O178" s="164" t="s">
        <v>194</v>
      </c>
      <c r="P178" s="164"/>
      <c r="Q178" s="164"/>
      <c r="R178" s="163"/>
      <c r="S178" s="156"/>
    </row>
    <row r="179" spans="2:19" hidden="1">
      <c r="C179" s="166"/>
      <c r="D179" s="228"/>
      <c r="E179" s="228"/>
      <c r="F179" s="164"/>
      <c r="G179" s="164"/>
      <c r="H179" s="164"/>
      <c r="I179" s="164"/>
      <c r="J179" s="164"/>
      <c r="K179" s="248"/>
      <c r="L179" s="164"/>
      <c r="M179" s="164"/>
      <c r="N179" s="164">
        <v>105</v>
      </c>
      <c r="O179" s="164" t="s">
        <v>185</v>
      </c>
      <c r="P179" s="164"/>
      <c r="Q179" s="164"/>
      <c r="R179" s="163"/>
      <c r="S179" s="156"/>
    </row>
    <row r="180" spans="2:19" hidden="1">
      <c r="C180" s="166"/>
      <c r="D180" s="228"/>
      <c r="E180" s="228"/>
      <c r="F180" s="164"/>
      <c r="G180" s="164"/>
      <c r="H180" s="164"/>
      <c r="I180" s="164"/>
      <c r="J180" s="164"/>
      <c r="K180" s="248"/>
      <c r="L180" s="164"/>
      <c r="M180" s="164"/>
      <c r="N180" s="164">
        <v>106</v>
      </c>
      <c r="O180" s="164" t="s">
        <v>142</v>
      </c>
      <c r="P180" s="164"/>
      <c r="Q180" s="164"/>
      <c r="R180" s="163"/>
      <c r="S180" s="156"/>
    </row>
    <row r="181" spans="2:19" hidden="1">
      <c r="C181" s="166"/>
      <c r="D181" s="228"/>
      <c r="E181" s="228"/>
      <c r="F181" s="164"/>
      <c r="G181" s="164"/>
      <c r="H181" s="164"/>
      <c r="I181" s="164"/>
      <c r="J181" s="164"/>
      <c r="K181" s="248"/>
      <c r="L181" s="164"/>
      <c r="M181" s="164"/>
      <c r="N181" s="164">
        <v>107</v>
      </c>
      <c r="O181" s="164" t="s">
        <v>88</v>
      </c>
      <c r="P181" s="164"/>
      <c r="Q181" s="164"/>
      <c r="R181" s="163"/>
      <c r="S181" s="156"/>
    </row>
    <row r="182" spans="2:19" hidden="1">
      <c r="C182" s="166"/>
      <c r="D182" s="228"/>
      <c r="E182" s="228"/>
      <c r="F182" s="164"/>
      <c r="G182" s="164"/>
      <c r="H182" s="164"/>
      <c r="I182" s="164"/>
      <c r="J182" s="164"/>
      <c r="K182" s="248"/>
      <c r="L182" s="164"/>
      <c r="M182" s="164"/>
      <c r="N182" s="164">
        <v>108</v>
      </c>
      <c r="O182" s="164" t="s">
        <v>143</v>
      </c>
      <c r="P182" s="164"/>
      <c r="Q182" s="164"/>
      <c r="R182" s="163"/>
      <c r="S182" s="156"/>
    </row>
    <row r="183" spans="2:19" hidden="1">
      <c r="C183" s="166"/>
      <c r="D183" s="228"/>
      <c r="E183" s="228"/>
      <c r="F183" s="164"/>
      <c r="G183" s="164"/>
      <c r="H183" s="164"/>
      <c r="I183" s="164"/>
      <c r="J183" s="164"/>
      <c r="K183" s="248"/>
      <c r="L183" s="164"/>
      <c r="M183" s="164"/>
      <c r="N183" s="164">
        <v>109</v>
      </c>
      <c r="O183" s="164" t="s">
        <v>195</v>
      </c>
      <c r="P183" s="164"/>
      <c r="Q183" s="164"/>
      <c r="R183" s="163"/>
      <c r="S183" s="156"/>
    </row>
    <row r="184" spans="2:19" hidden="1">
      <c r="C184" s="166"/>
      <c r="D184" s="228"/>
      <c r="E184" s="228"/>
      <c r="F184" s="164"/>
      <c r="G184" s="164"/>
      <c r="H184" s="164"/>
      <c r="I184" s="164"/>
      <c r="J184" s="164"/>
      <c r="K184" s="248"/>
      <c r="L184" s="164"/>
      <c r="M184" s="164"/>
      <c r="N184" s="164">
        <v>110</v>
      </c>
      <c r="O184" s="164" t="s">
        <v>196</v>
      </c>
      <c r="P184" s="164"/>
      <c r="Q184" s="164"/>
      <c r="R184" s="163"/>
      <c r="S184" s="156"/>
    </row>
    <row r="185" spans="2:19" hidden="1">
      <c r="C185" s="166"/>
      <c r="D185" s="228"/>
      <c r="E185" s="228"/>
      <c r="F185" s="164"/>
      <c r="G185" s="164"/>
      <c r="H185" s="164"/>
      <c r="I185" s="164"/>
      <c r="J185" s="164"/>
      <c r="K185" s="248"/>
      <c r="L185" s="164"/>
      <c r="M185" s="164"/>
      <c r="N185" s="164">
        <v>111</v>
      </c>
      <c r="O185" s="164" t="s">
        <v>197</v>
      </c>
      <c r="P185" s="164"/>
      <c r="Q185" s="164"/>
      <c r="R185" s="163"/>
      <c r="S185" s="156"/>
    </row>
    <row r="186" spans="2:19" hidden="1">
      <c r="C186" s="166"/>
      <c r="D186" s="228"/>
      <c r="E186" s="228"/>
      <c r="F186" s="164"/>
      <c r="G186" s="164"/>
      <c r="H186" s="164"/>
      <c r="I186" s="164"/>
      <c r="J186" s="164"/>
      <c r="K186" s="248"/>
      <c r="L186" s="164"/>
      <c r="M186" s="164"/>
      <c r="N186" s="164"/>
      <c r="O186" s="164"/>
      <c r="P186" s="164"/>
      <c r="Q186" s="164"/>
      <c r="R186" s="163"/>
      <c r="S186" s="156"/>
    </row>
    <row r="187" spans="2:19" hidden="1">
      <c r="B187" s="122"/>
      <c r="C187" s="180"/>
      <c r="D187" s="230"/>
      <c r="E187" s="230"/>
      <c r="F187" s="122"/>
      <c r="R187" s="138"/>
      <c r="S187" s="156"/>
    </row>
    <row r="188" spans="2:19" hidden="1">
      <c r="B188" s="122"/>
      <c r="C188" s="115" t="s">
        <v>52</v>
      </c>
      <c r="D188" s="222" t="s">
        <v>211</v>
      </c>
      <c r="E188" s="222" t="s">
        <v>208</v>
      </c>
      <c r="F188" s="122"/>
      <c r="R188" s="138"/>
      <c r="S188" s="156"/>
    </row>
    <row r="189" spans="2:19" hidden="1">
      <c r="B189" s="122"/>
      <c r="C189" s="132">
        <v>34</v>
      </c>
      <c r="D189" s="231">
        <f>ievads!L43</f>
        <v>0</v>
      </c>
      <c r="E189" s="231">
        <f>ievads!M43</f>
        <v>0</v>
      </c>
      <c r="F189" s="122"/>
      <c r="R189" s="138"/>
      <c r="S189" s="156"/>
    </row>
    <row r="190" spans="2:19" hidden="1">
      <c r="B190" s="122"/>
      <c r="C190" s="132">
        <v>35</v>
      </c>
      <c r="D190" s="231">
        <f>ievads!L44</f>
        <v>0</v>
      </c>
      <c r="E190" s="231">
        <f>ievads!M44</f>
        <v>0</v>
      </c>
      <c r="F190" s="122"/>
      <c r="R190" s="138"/>
      <c r="S190" s="156"/>
    </row>
    <row r="191" spans="2:19" hidden="1">
      <c r="B191" s="122"/>
      <c r="C191" s="132">
        <v>36</v>
      </c>
      <c r="D191" s="231">
        <f>ievads!L45</f>
        <v>0</v>
      </c>
      <c r="E191" s="231">
        <f>ievads!M45</f>
        <v>0</v>
      </c>
      <c r="F191" s="122"/>
      <c r="R191" s="138"/>
      <c r="S191" s="156"/>
    </row>
    <row r="192" spans="2:19" hidden="1">
      <c r="B192" s="122"/>
      <c r="C192" s="132">
        <v>37</v>
      </c>
      <c r="D192" s="231">
        <f>ievads!L46</f>
        <v>0</v>
      </c>
      <c r="E192" s="231">
        <f>ievads!M46</f>
        <v>0</v>
      </c>
      <c r="F192" s="122"/>
      <c r="R192" s="138"/>
      <c r="S192" s="156"/>
    </row>
    <row r="193" spans="2:19" hidden="1">
      <c r="B193" s="122"/>
      <c r="C193" s="132">
        <v>38</v>
      </c>
      <c r="D193" s="231">
        <f>ievads!L47</f>
        <v>0</v>
      </c>
      <c r="E193" s="231">
        <f>ievads!M47</f>
        <v>0</v>
      </c>
      <c r="F193" s="122"/>
      <c r="R193" s="138"/>
      <c r="S193" s="156"/>
    </row>
    <row r="194" spans="2:19" hidden="1">
      <c r="B194" s="122"/>
      <c r="C194" s="132">
        <v>39</v>
      </c>
      <c r="D194" s="231">
        <f>ievads!L48</f>
        <v>0</v>
      </c>
      <c r="E194" s="231">
        <f>ievads!M48</f>
        <v>0</v>
      </c>
      <c r="F194" s="122"/>
      <c r="R194" s="138"/>
      <c r="S194" s="156"/>
    </row>
    <row r="195" spans="2:19" hidden="1">
      <c r="B195" s="122"/>
      <c r="C195" s="132">
        <v>40</v>
      </c>
      <c r="D195" s="231">
        <f>ievads!L49</f>
        <v>0</v>
      </c>
      <c r="E195" s="231">
        <f>ievads!M49</f>
        <v>0</v>
      </c>
      <c r="F195" s="122"/>
      <c r="R195" s="138"/>
      <c r="S195" s="156"/>
    </row>
    <row r="196" spans="2:19" hidden="1">
      <c r="B196" s="122"/>
      <c r="C196" s="132">
        <v>41</v>
      </c>
      <c r="D196" s="231">
        <f>ievads!L50</f>
        <v>0</v>
      </c>
      <c r="E196" s="231">
        <f>ievads!M50</f>
        <v>0</v>
      </c>
      <c r="F196" s="122"/>
      <c r="R196" s="138"/>
      <c r="S196" s="156"/>
    </row>
    <row r="197" spans="2:19" hidden="1">
      <c r="B197" s="122"/>
      <c r="C197" s="132">
        <v>42</v>
      </c>
      <c r="D197" s="231">
        <f>ievads!L51</f>
        <v>0</v>
      </c>
      <c r="E197" s="231">
        <f>ievads!M51</f>
        <v>0</v>
      </c>
      <c r="F197" s="122"/>
      <c r="R197" s="138"/>
      <c r="S197" s="156"/>
    </row>
    <row r="198" spans="2:19" hidden="1">
      <c r="B198" s="122"/>
      <c r="C198" s="132">
        <v>43</v>
      </c>
      <c r="D198" s="231">
        <f>ievads!L52</f>
        <v>0</v>
      </c>
      <c r="E198" s="231">
        <f>ievads!M52</f>
        <v>0</v>
      </c>
      <c r="F198" s="122"/>
      <c r="R198" s="138"/>
      <c r="S198" s="156"/>
    </row>
    <row r="199" spans="2:19" hidden="1">
      <c r="B199" s="122"/>
      <c r="C199" s="132">
        <v>44</v>
      </c>
      <c r="D199" s="231">
        <f>ievads!L53</f>
        <v>0</v>
      </c>
      <c r="E199" s="231">
        <f>ievads!M53</f>
        <v>0</v>
      </c>
      <c r="F199" s="122"/>
      <c r="R199" s="138"/>
      <c r="S199" s="156"/>
    </row>
    <row r="200" spans="2:19" hidden="1">
      <c r="B200" s="122"/>
      <c r="C200" s="132">
        <v>45</v>
      </c>
      <c r="D200" s="231">
        <f>ievads!L54</f>
        <v>0</v>
      </c>
      <c r="E200" s="231">
        <f>ievads!M54</f>
        <v>0</v>
      </c>
      <c r="F200" s="122"/>
      <c r="R200" s="138"/>
      <c r="S200" s="156"/>
    </row>
    <row r="201" spans="2:19" hidden="1">
      <c r="B201" s="122"/>
      <c r="C201" s="132">
        <v>46</v>
      </c>
      <c r="D201" s="231">
        <f>ievads!L55</f>
        <v>0</v>
      </c>
      <c r="E201" s="231">
        <f>ievads!M55</f>
        <v>0</v>
      </c>
      <c r="F201" s="122"/>
      <c r="R201" s="138"/>
      <c r="S201" s="156"/>
    </row>
    <row r="202" spans="2:19" hidden="1">
      <c r="B202" s="122"/>
      <c r="C202" s="132">
        <v>47</v>
      </c>
      <c r="D202" s="231">
        <f>ievads!L56</f>
        <v>0</v>
      </c>
      <c r="E202" s="231">
        <f>ievads!M56</f>
        <v>0</v>
      </c>
      <c r="F202" s="122"/>
      <c r="R202" s="138"/>
      <c r="S202" s="156"/>
    </row>
    <row r="203" spans="2:19" hidden="1">
      <c r="B203" s="122"/>
      <c r="C203" s="132">
        <v>48</v>
      </c>
      <c r="D203" s="231">
        <f>ievads!L57</f>
        <v>0</v>
      </c>
      <c r="E203" s="231">
        <f>ievads!M57</f>
        <v>0</v>
      </c>
      <c r="F203" s="122"/>
      <c r="R203" s="138"/>
      <c r="S203" s="156"/>
    </row>
    <row r="204" spans="2:19" hidden="1">
      <c r="B204" s="122"/>
      <c r="C204" s="132">
        <v>49</v>
      </c>
      <c r="D204" s="231">
        <f>ievads!L58</f>
        <v>0</v>
      </c>
      <c r="E204" s="231">
        <f>ievads!M58</f>
        <v>0</v>
      </c>
      <c r="F204" s="122"/>
      <c r="R204" s="138"/>
      <c r="S204" s="156"/>
    </row>
    <row r="205" spans="2:19" hidden="1">
      <c r="B205" s="122"/>
      <c r="C205" s="132">
        <v>50</v>
      </c>
      <c r="D205" s="231">
        <f>ievads!L59</f>
        <v>0</v>
      </c>
      <c r="E205" s="231">
        <f>ievads!M59</f>
        <v>0</v>
      </c>
      <c r="F205" s="122"/>
      <c r="R205" s="138"/>
      <c r="S205" s="156"/>
    </row>
    <row r="206" spans="2:19" hidden="1">
      <c r="B206" s="122"/>
      <c r="C206" s="180"/>
      <c r="D206" s="230"/>
      <c r="E206" s="230"/>
      <c r="F206" s="122"/>
      <c r="R206" s="138"/>
      <c r="S206" s="156"/>
    </row>
    <row r="207" spans="2:19" hidden="1">
      <c r="R207" s="138"/>
      <c r="S207" s="156"/>
    </row>
    <row r="208" spans="2:19">
      <c r="R208" s="138"/>
      <c r="S208" s="156"/>
    </row>
    <row r="209" spans="18:19">
      <c r="R209" s="138"/>
      <c r="S209" s="156"/>
    </row>
    <row r="210" spans="18:19">
      <c r="R210" s="138"/>
      <c r="S210" s="156"/>
    </row>
    <row r="211" spans="18:19">
      <c r="R211" s="138"/>
      <c r="S211" s="156"/>
    </row>
    <row r="212" spans="18:19">
      <c r="R212" s="138"/>
      <c r="S212" s="156"/>
    </row>
    <row r="213" spans="18:19">
      <c r="R213" s="138"/>
      <c r="S213" s="156"/>
    </row>
    <row r="214" spans="18:19">
      <c r="R214" s="138"/>
      <c r="S214" s="156"/>
    </row>
    <row r="215" spans="18:19">
      <c r="R215" s="138"/>
      <c r="S215" s="156"/>
    </row>
    <row r="216" spans="18:19">
      <c r="R216" s="138"/>
      <c r="S216" s="156"/>
    </row>
    <row r="217" spans="18:19">
      <c r="R217" s="138"/>
      <c r="S217" s="156"/>
    </row>
    <row r="218" spans="18:19">
      <c r="R218" s="138"/>
      <c r="S218" s="156"/>
    </row>
    <row r="219" spans="18:19">
      <c r="R219" s="138"/>
      <c r="S219" s="156"/>
    </row>
    <row r="220" spans="18:19">
      <c r="R220" s="138"/>
      <c r="S220" s="156"/>
    </row>
    <row r="221" spans="18:19">
      <c r="R221" s="138"/>
      <c r="S221" s="156"/>
    </row>
    <row r="222" spans="18:19">
      <c r="R222" s="138"/>
      <c r="S222" s="156"/>
    </row>
    <row r="223" spans="18:19">
      <c r="R223" s="138"/>
      <c r="S223" s="156"/>
    </row>
    <row r="224" spans="18:19">
      <c r="R224" s="138"/>
      <c r="S224" s="156"/>
    </row>
    <row r="225" spans="18:19">
      <c r="R225" s="138"/>
      <c r="S225" s="156"/>
    </row>
    <row r="226" spans="18:19">
      <c r="R226" s="138"/>
      <c r="S226" s="156"/>
    </row>
    <row r="227" spans="18:19">
      <c r="R227" s="138"/>
      <c r="S227" s="156"/>
    </row>
    <row r="228" spans="18:19">
      <c r="R228" s="138"/>
      <c r="S228" s="156"/>
    </row>
    <row r="229" spans="18:19">
      <c r="R229" s="138"/>
      <c r="S229" s="156"/>
    </row>
    <row r="230" spans="18:19">
      <c r="R230" s="138"/>
      <c r="S230" s="156"/>
    </row>
    <row r="231" spans="18:19">
      <c r="R231" s="138"/>
      <c r="S231" s="156"/>
    </row>
    <row r="232" spans="18:19">
      <c r="R232" s="138"/>
      <c r="S232" s="156"/>
    </row>
    <row r="233" spans="18:19">
      <c r="R233" s="138"/>
      <c r="S233" s="156"/>
    </row>
    <row r="234" spans="18:19">
      <c r="R234" s="138"/>
      <c r="S234" s="156"/>
    </row>
    <row r="235" spans="18:19">
      <c r="R235" s="138"/>
      <c r="S235" s="156"/>
    </row>
    <row r="236" spans="18:19">
      <c r="R236" s="138"/>
      <c r="S236" s="156"/>
    </row>
    <row r="237" spans="18:19">
      <c r="R237" s="138"/>
      <c r="S237" s="156"/>
    </row>
    <row r="238" spans="18:19">
      <c r="R238" s="138"/>
      <c r="S238" s="156"/>
    </row>
    <row r="239" spans="18:19">
      <c r="R239" s="138"/>
      <c r="S239" s="156"/>
    </row>
    <row r="240" spans="18:19">
      <c r="R240" s="138"/>
      <c r="S240" s="156"/>
    </row>
    <row r="241" spans="18:19">
      <c r="R241" s="138"/>
      <c r="S241" s="156"/>
    </row>
    <row r="242" spans="18:19">
      <c r="R242" s="138"/>
      <c r="S242" s="156"/>
    </row>
    <row r="243" spans="18:19">
      <c r="R243" s="138"/>
      <c r="S243" s="156"/>
    </row>
    <row r="244" spans="18:19">
      <c r="R244" s="138"/>
      <c r="S244" s="156"/>
    </row>
    <row r="245" spans="18:19">
      <c r="R245" s="138"/>
      <c r="S245" s="156"/>
    </row>
    <row r="246" spans="18:19">
      <c r="R246" s="138"/>
      <c r="S246" s="156"/>
    </row>
    <row r="247" spans="18:19">
      <c r="R247" s="138"/>
      <c r="S247" s="156"/>
    </row>
    <row r="248" spans="18:19">
      <c r="R248" s="138"/>
      <c r="S248" s="156"/>
    </row>
    <row r="249" spans="18:19">
      <c r="R249" s="138"/>
      <c r="S249" s="156"/>
    </row>
    <row r="250" spans="18:19">
      <c r="R250" s="138"/>
      <c r="S250" s="156"/>
    </row>
    <row r="251" spans="18:19">
      <c r="R251" s="138"/>
      <c r="S251" s="156"/>
    </row>
    <row r="252" spans="18:19">
      <c r="R252" s="138"/>
      <c r="S252" s="156"/>
    </row>
    <row r="253" spans="18:19">
      <c r="R253" s="138"/>
      <c r="S253" s="156"/>
    </row>
    <row r="254" spans="18:19">
      <c r="R254" s="138"/>
      <c r="S254" s="156"/>
    </row>
    <row r="255" spans="18:19">
      <c r="R255" s="138"/>
      <c r="S255" s="156"/>
    </row>
    <row r="256" spans="18:19">
      <c r="R256" s="138"/>
      <c r="S256" s="156"/>
    </row>
    <row r="257" spans="18:19">
      <c r="R257" s="138"/>
      <c r="S257" s="156"/>
    </row>
    <row r="258" spans="18:19">
      <c r="R258" s="138"/>
      <c r="S258" s="156"/>
    </row>
    <row r="259" spans="18:19">
      <c r="R259" s="138"/>
      <c r="S259" s="156"/>
    </row>
    <row r="260" spans="18:19">
      <c r="R260" s="138"/>
      <c r="S260" s="156"/>
    </row>
    <row r="261" spans="18:19">
      <c r="R261" s="138"/>
      <c r="S261" s="156"/>
    </row>
    <row r="262" spans="18:19">
      <c r="R262" s="138"/>
      <c r="S262" s="156"/>
    </row>
    <row r="263" spans="18:19">
      <c r="R263" s="138"/>
      <c r="S263" s="156"/>
    </row>
    <row r="264" spans="18:19">
      <c r="R264" s="138"/>
      <c r="S264" s="156"/>
    </row>
    <row r="265" spans="18:19">
      <c r="R265" s="138"/>
      <c r="S265" s="156"/>
    </row>
    <row r="266" spans="18:19">
      <c r="R266" s="138"/>
      <c r="S266" s="156"/>
    </row>
    <row r="267" spans="18:19">
      <c r="R267" s="138"/>
      <c r="S267" s="156"/>
    </row>
    <row r="268" spans="18:19">
      <c r="R268" s="138"/>
      <c r="S268" s="156"/>
    </row>
    <row r="269" spans="18:19">
      <c r="R269" s="138"/>
      <c r="S269" s="156"/>
    </row>
    <row r="270" spans="18:19">
      <c r="R270" s="138"/>
      <c r="S270" s="156"/>
    </row>
    <row r="271" spans="18:19">
      <c r="R271" s="138"/>
      <c r="S271" s="156"/>
    </row>
    <row r="272" spans="18:19">
      <c r="R272" s="138"/>
      <c r="S272" s="156"/>
    </row>
    <row r="273" spans="18:19">
      <c r="R273" s="138"/>
      <c r="S273" s="156"/>
    </row>
    <row r="274" spans="18:19">
      <c r="R274" s="138"/>
      <c r="S274" s="156"/>
    </row>
    <row r="275" spans="18:19">
      <c r="R275" s="138"/>
      <c r="S275" s="156"/>
    </row>
    <row r="276" spans="18:19">
      <c r="R276" s="138"/>
      <c r="S276" s="156"/>
    </row>
    <row r="277" spans="18:19">
      <c r="R277" s="138"/>
      <c r="S277" s="156"/>
    </row>
    <row r="278" spans="18:19">
      <c r="R278" s="138"/>
      <c r="S278" s="156"/>
    </row>
    <row r="279" spans="18:19">
      <c r="R279" s="138"/>
      <c r="S279" s="156"/>
    </row>
    <row r="280" spans="18:19">
      <c r="R280" s="138"/>
      <c r="S280" s="156"/>
    </row>
    <row r="281" spans="18:19">
      <c r="R281" s="138"/>
      <c r="S281" s="156"/>
    </row>
    <row r="282" spans="18:19">
      <c r="R282" s="138"/>
      <c r="S282" s="156"/>
    </row>
    <row r="283" spans="18:19">
      <c r="R283" s="138"/>
      <c r="S283" s="156"/>
    </row>
    <row r="284" spans="18:19">
      <c r="R284" s="138"/>
      <c r="S284" s="156"/>
    </row>
    <row r="285" spans="18:19">
      <c r="R285" s="138"/>
      <c r="S285" s="156"/>
    </row>
    <row r="286" spans="18:19">
      <c r="R286" s="138"/>
      <c r="S286" s="156"/>
    </row>
    <row r="287" spans="18:19">
      <c r="R287" s="138"/>
      <c r="S287" s="156"/>
    </row>
    <row r="288" spans="18:19">
      <c r="R288" s="138"/>
      <c r="S288" s="156"/>
    </row>
    <row r="289" spans="18:19">
      <c r="R289" s="138"/>
      <c r="S289" s="156"/>
    </row>
    <row r="290" spans="18:19">
      <c r="R290" s="138"/>
      <c r="S290" s="156"/>
    </row>
    <row r="291" spans="18:19">
      <c r="R291" s="138"/>
      <c r="S291" s="156"/>
    </row>
    <row r="292" spans="18:19">
      <c r="R292" s="138"/>
      <c r="S292" s="156"/>
    </row>
    <row r="293" spans="18:19">
      <c r="R293" s="138"/>
      <c r="S293" s="156"/>
    </row>
    <row r="294" spans="18:19">
      <c r="R294" s="138"/>
      <c r="S294" s="156"/>
    </row>
    <row r="295" spans="18:19">
      <c r="R295" s="138"/>
      <c r="S295" s="156"/>
    </row>
    <row r="296" spans="18:19">
      <c r="R296" s="138"/>
      <c r="S296" s="156"/>
    </row>
    <row r="297" spans="18:19">
      <c r="R297" s="138"/>
      <c r="S297" s="156"/>
    </row>
    <row r="298" spans="18:19">
      <c r="R298" s="138"/>
      <c r="S298" s="156"/>
    </row>
    <row r="299" spans="18:19">
      <c r="R299" s="138"/>
      <c r="S299" s="156"/>
    </row>
    <row r="300" spans="18:19">
      <c r="R300" s="138"/>
      <c r="S300" s="156"/>
    </row>
    <row r="301" spans="18:19">
      <c r="R301" s="138"/>
      <c r="S301" s="156"/>
    </row>
    <row r="302" spans="18:19">
      <c r="R302" s="138"/>
      <c r="S302" s="156"/>
    </row>
    <row r="303" spans="18:19">
      <c r="R303" s="138"/>
      <c r="S303" s="156"/>
    </row>
    <row r="304" spans="18:19">
      <c r="R304" s="138"/>
      <c r="S304" s="156"/>
    </row>
    <row r="305" spans="18:19">
      <c r="R305" s="138"/>
      <c r="S305" s="156"/>
    </row>
    <row r="306" spans="18:19">
      <c r="R306" s="138"/>
      <c r="S306" s="156"/>
    </row>
    <row r="307" spans="18:19">
      <c r="R307" s="138"/>
      <c r="S307" s="156"/>
    </row>
    <row r="308" spans="18:19">
      <c r="R308" s="138"/>
      <c r="S308" s="156"/>
    </row>
    <row r="309" spans="18:19">
      <c r="R309" s="138"/>
      <c r="S309" s="156"/>
    </row>
    <row r="310" spans="18:19">
      <c r="R310" s="138"/>
      <c r="S310" s="156"/>
    </row>
    <row r="311" spans="18:19">
      <c r="R311" s="138"/>
      <c r="S311" s="156"/>
    </row>
    <row r="312" spans="18:19">
      <c r="R312" s="138"/>
      <c r="S312" s="156"/>
    </row>
    <row r="313" spans="18:19">
      <c r="R313" s="138"/>
      <c r="S313" s="156"/>
    </row>
    <row r="314" spans="18:19">
      <c r="R314" s="138"/>
      <c r="S314" s="156"/>
    </row>
    <row r="315" spans="18:19">
      <c r="R315" s="138"/>
      <c r="S315" s="156"/>
    </row>
    <row r="316" spans="18:19">
      <c r="R316" s="138"/>
      <c r="S316" s="156"/>
    </row>
    <row r="317" spans="18:19">
      <c r="R317" s="138"/>
      <c r="S317" s="156"/>
    </row>
    <row r="318" spans="18:19">
      <c r="R318" s="138"/>
      <c r="S318" s="156"/>
    </row>
    <row r="319" spans="18:19">
      <c r="R319" s="138"/>
      <c r="S319" s="156"/>
    </row>
    <row r="320" spans="18:19">
      <c r="R320" s="138"/>
      <c r="S320" s="156"/>
    </row>
    <row r="321" spans="18:19">
      <c r="R321" s="138"/>
      <c r="S321" s="156"/>
    </row>
    <row r="322" spans="18:19">
      <c r="R322" s="138"/>
      <c r="S322" s="156"/>
    </row>
    <row r="323" spans="18:19">
      <c r="R323" s="138"/>
      <c r="S323" s="156"/>
    </row>
    <row r="324" spans="18:19">
      <c r="R324" s="138"/>
      <c r="S324" s="156"/>
    </row>
    <row r="325" spans="18:19">
      <c r="R325" s="138"/>
      <c r="S325" s="156"/>
    </row>
    <row r="326" spans="18:19">
      <c r="R326" s="138"/>
      <c r="S326" s="156"/>
    </row>
    <row r="327" spans="18:19">
      <c r="R327" s="138"/>
      <c r="S327" s="156"/>
    </row>
    <row r="328" spans="18:19">
      <c r="R328" s="138"/>
      <c r="S328" s="156"/>
    </row>
    <row r="329" spans="18:19">
      <c r="R329" s="138"/>
      <c r="S329" s="156"/>
    </row>
    <row r="330" spans="18:19">
      <c r="R330" s="138"/>
      <c r="S330" s="156"/>
    </row>
    <row r="331" spans="18:19">
      <c r="R331" s="138"/>
      <c r="S331" s="156"/>
    </row>
    <row r="332" spans="18:19">
      <c r="R332" s="138"/>
      <c r="S332" s="156"/>
    </row>
    <row r="333" spans="18:19">
      <c r="R333" s="138"/>
      <c r="S333" s="156"/>
    </row>
    <row r="334" spans="18:19">
      <c r="R334" s="138"/>
      <c r="S334" s="156"/>
    </row>
    <row r="335" spans="18:19">
      <c r="R335" s="138"/>
      <c r="S335" s="156"/>
    </row>
    <row r="336" spans="18:19">
      <c r="R336" s="138"/>
      <c r="S336" s="156"/>
    </row>
    <row r="337" spans="18:19">
      <c r="R337" s="138"/>
      <c r="S337" s="156"/>
    </row>
    <row r="338" spans="18:19">
      <c r="R338" s="138"/>
      <c r="S338" s="156"/>
    </row>
    <row r="339" spans="18:19">
      <c r="R339" s="138"/>
      <c r="S339" s="156"/>
    </row>
    <row r="340" spans="18:19">
      <c r="R340" s="138"/>
      <c r="S340" s="156"/>
    </row>
    <row r="341" spans="18:19">
      <c r="R341" s="138"/>
      <c r="S341" s="156"/>
    </row>
    <row r="342" spans="18:19">
      <c r="R342" s="138"/>
      <c r="S342" s="156"/>
    </row>
    <row r="343" spans="18:19">
      <c r="R343" s="138"/>
      <c r="S343" s="156"/>
    </row>
    <row r="344" spans="18:19">
      <c r="R344" s="138"/>
      <c r="S344" s="156"/>
    </row>
    <row r="345" spans="18:19">
      <c r="R345" s="138"/>
      <c r="S345" s="156"/>
    </row>
    <row r="346" spans="18:19">
      <c r="R346" s="138"/>
      <c r="S346" s="156"/>
    </row>
    <row r="347" spans="18:19">
      <c r="R347" s="138"/>
      <c r="S347" s="156"/>
    </row>
    <row r="348" spans="18:19">
      <c r="R348" s="138"/>
      <c r="S348" s="156"/>
    </row>
    <row r="349" spans="18:19">
      <c r="R349" s="138"/>
      <c r="S349" s="156"/>
    </row>
    <row r="350" spans="18:19">
      <c r="R350" s="138"/>
      <c r="S350" s="156"/>
    </row>
    <row r="351" spans="18:19">
      <c r="R351" s="138"/>
      <c r="S351" s="156"/>
    </row>
    <row r="352" spans="18:19">
      <c r="R352" s="138"/>
      <c r="S352" s="156"/>
    </row>
    <row r="353" spans="18:19">
      <c r="R353" s="138"/>
      <c r="S353" s="156"/>
    </row>
    <row r="354" spans="18:19">
      <c r="R354" s="138"/>
      <c r="S354" s="156"/>
    </row>
    <row r="355" spans="18:19">
      <c r="R355" s="138"/>
      <c r="S355" s="156"/>
    </row>
    <row r="356" spans="18:19">
      <c r="R356" s="138"/>
      <c r="S356" s="156"/>
    </row>
    <row r="357" spans="18:19">
      <c r="R357" s="138"/>
      <c r="S357" s="156"/>
    </row>
    <row r="358" spans="18:19">
      <c r="R358" s="138"/>
      <c r="S358" s="156"/>
    </row>
    <row r="359" spans="18:19">
      <c r="R359" s="138"/>
      <c r="S359" s="156"/>
    </row>
    <row r="360" spans="18:19">
      <c r="R360" s="138"/>
      <c r="S360" s="156"/>
    </row>
    <row r="361" spans="18:19">
      <c r="R361" s="138"/>
      <c r="S361" s="156"/>
    </row>
    <row r="362" spans="18:19">
      <c r="R362" s="138"/>
      <c r="S362" s="156"/>
    </row>
    <row r="363" spans="18:19">
      <c r="R363" s="138"/>
      <c r="S363" s="156"/>
    </row>
    <row r="364" spans="18:19">
      <c r="R364" s="138"/>
      <c r="S364" s="156"/>
    </row>
    <row r="365" spans="18:19">
      <c r="R365" s="138"/>
      <c r="S365" s="156"/>
    </row>
    <row r="366" spans="18:19">
      <c r="R366" s="138"/>
      <c r="S366" s="156"/>
    </row>
    <row r="367" spans="18:19">
      <c r="R367" s="138"/>
      <c r="S367" s="156"/>
    </row>
    <row r="368" spans="18:19">
      <c r="R368" s="138"/>
      <c r="S368" s="156"/>
    </row>
    <row r="369" spans="18:19">
      <c r="R369" s="138"/>
      <c r="S369" s="156"/>
    </row>
    <row r="370" spans="18:19">
      <c r="R370" s="138"/>
      <c r="S370" s="156"/>
    </row>
    <row r="371" spans="18:19">
      <c r="R371" s="138"/>
      <c r="S371" s="156"/>
    </row>
    <row r="372" spans="18:19">
      <c r="R372" s="138"/>
      <c r="S372" s="156"/>
    </row>
    <row r="373" spans="18:19">
      <c r="R373" s="138"/>
      <c r="S373" s="156"/>
    </row>
    <row r="374" spans="18:19">
      <c r="R374" s="138"/>
      <c r="S374" s="156"/>
    </row>
    <row r="375" spans="18:19">
      <c r="R375" s="138"/>
      <c r="S375" s="156"/>
    </row>
    <row r="376" spans="18:19">
      <c r="R376" s="138"/>
      <c r="S376" s="156"/>
    </row>
    <row r="377" spans="18:19">
      <c r="R377" s="138"/>
      <c r="S377" s="156"/>
    </row>
    <row r="378" spans="18:19">
      <c r="R378" s="138"/>
      <c r="S378" s="156"/>
    </row>
    <row r="379" spans="18:19">
      <c r="R379" s="138"/>
      <c r="S379" s="156"/>
    </row>
    <row r="380" spans="18:19">
      <c r="R380" s="138"/>
      <c r="S380" s="156"/>
    </row>
    <row r="381" spans="18:19">
      <c r="R381" s="138"/>
      <c r="S381" s="156"/>
    </row>
    <row r="382" spans="18:19">
      <c r="R382" s="138"/>
      <c r="S382" s="156"/>
    </row>
    <row r="383" spans="18:19">
      <c r="R383" s="138"/>
      <c r="S383" s="156"/>
    </row>
    <row r="384" spans="18:19">
      <c r="R384" s="138"/>
      <c r="S384" s="156"/>
    </row>
    <row r="385" spans="18:19">
      <c r="R385" s="138"/>
      <c r="S385" s="156"/>
    </row>
    <row r="386" spans="18:19">
      <c r="R386" s="138"/>
      <c r="S386" s="156"/>
    </row>
    <row r="387" spans="18:19">
      <c r="R387" s="138"/>
      <c r="S387" s="156"/>
    </row>
    <row r="388" spans="18:19">
      <c r="R388" s="138"/>
      <c r="S388" s="156"/>
    </row>
    <row r="389" spans="18:19">
      <c r="R389" s="138"/>
      <c r="S389" s="156"/>
    </row>
    <row r="390" spans="18:19">
      <c r="R390" s="138"/>
      <c r="S390" s="156"/>
    </row>
    <row r="391" spans="18:19">
      <c r="R391" s="138"/>
      <c r="S391" s="156"/>
    </row>
    <row r="392" spans="18:19">
      <c r="R392" s="138"/>
      <c r="S392" s="156"/>
    </row>
    <row r="393" spans="18:19">
      <c r="R393" s="138"/>
      <c r="S393" s="156"/>
    </row>
    <row r="394" spans="18:19">
      <c r="R394" s="138"/>
      <c r="S394" s="156"/>
    </row>
    <row r="395" spans="18:19">
      <c r="R395" s="138"/>
      <c r="S395" s="156"/>
    </row>
    <row r="396" spans="18:19">
      <c r="R396" s="138"/>
      <c r="S396" s="156"/>
    </row>
    <row r="397" spans="18:19">
      <c r="R397" s="138"/>
      <c r="S397" s="156"/>
    </row>
    <row r="398" spans="18:19">
      <c r="R398" s="138"/>
      <c r="S398" s="156"/>
    </row>
    <row r="399" spans="18:19">
      <c r="R399" s="138"/>
      <c r="S399" s="156"/>
    </row>
    <row r="400" spans="18:19">
      <c r="R400" s="138"/>
      <c r="S400" s="156"/>
    </row>
    <row r="401" spans="18:19">
      <c r="R401" s="138"/>
      <c r="S401" s="156"/>
    </row>
    <row r="402" spans="18:19">
      <c r="R402" s="138"/>
      <c r="S402" s="156"/>
    </row>
    <row r="403" spans="18:19">
      <c r="R403" s="138"/>
      <c r="S403" s="156"/>
    </row>
    <row r="404" spans="18:19">
      <c r="R404" s="138"/>
      <c r="S404" s="156"/>
    </row>
    <row r="405" spans="18:19">
      <c r="R405" s="138"/>
      <c r="S405" s="156"/>
    </row>
    <row r="406" spans="18:19">
      <c r="R406" s="138"/>
      <c r="S406" s="156"/>
    </row>
    <row r="407" spans="18:19">
      <c r="R407" s="138"/>
      <c r="S407" s="156"/>
    </row>
    <row r="408" spans="18:19">
      <c r="R408" s="138"/>
      <c r="S408" s="156"/>
    </row>
    <row r="409" spans="18:19">
      <c r="R409" s="138"/>
      <c r="S409" s="156"/>
    </row>
    <row r="410" spans="18:19">
      <c r="R410" s="138"/>
      <c r="S410" s="156"/>
    </row>
    <row r="411" spans="18:19">
      <c r="R411" s="138"/>
      <c r="S411" s="156"/>
    </row>
    <row r="412" spans="18:19">
      <c r="R412" s="138"/>
      <c r="S412" s="156"/>
    </row>
    <row r="413" spans="18:19">
      <c r="R413" s="138"/>
      <c r="S413" s="156"/>
    </row>
    <row r="414" spans="18:19">
      <c r="R414" s="138"/>
      <c r="S414" s="156"/>
    </row>
    <row r="415" spans="18:19">
      <c r="R415" s="138"/>
      <c r="S415" s="156"/>
    </row>
    <row r="416" spans="18:19">
      <c r="R416" s="138"/>
      <c r="S416" s="156"/>
    </row>
    <row r="417" spans="18:19">
      <c r="R417" s="138"/>
      <c r="S417" s="156"/>
    </row>
    <row r="418" spans="18:19">
      <c r="R418" s="138"/>
      <c r="S418" s="156"/>
    </row>
    <row r="419" spans="18:19">
      <c r="R419" s="138"/>
      <c r="S419" s="156"/>
    </row>
    <row r="420" spans="18:19">
      <c r="R420" s="138"/>
      <c r="S420" s="156"/>
    </row>
    <row r="421" spans="18:19">
      <c r="R421" s="138"/>
      <c r="S421" s="156"/>
    </row>
    <row r="422" spans="18:19">
      <c r="R422" s="138"/>
      <c r="S422" s="156"/>
    </row>
    <row r="423" spans="18:19">
      <c r="R423" s="138"/>
      <c r="S423" s="156"/>
    </row>
    <row r="424" spans="18:19">
      <c r="R424" s="138"/>
      <c r="S424" s="156"/>
    </row>
    <row r="425" spans="18:19">
      <c r="R425" s="138"/>
      <c r="S425" s="156"/>
    </row>
    <row r="426" spans="18:19">
      <c r="R426" s="138"/>
      <c r="S426" s="156"/>
    </row>
    <row r="427" spans="18:19">
      <c r="R427" s="138"/>
      <c r="S427" s="156"/>
    </row>
    <row r="428" spans="18:19">
      <c r="R428" s="138"/>
      <c r="S428" s="156"/>
    </row>
    <row r="429" spans="18:19">
      <c r="R429" s="138"/>
      <c r="S429" s="156"/>
    </row>
    <row r="430" spans="18:19">
      <c r="R430" s="138"/>
      <c r="S430" s="156"/>
    </row>
    <row r="431" spans="18:19">
      <c r="R431" s="138"/>
      <c r="S431" s="156"/>
    </row>
    <row r="432" spans="18:19">
      <c r="R432" s="138"/>
      <c r="S432" s="156"/>
    </row>
    <row r="433" spans="18:19">
      <c r="R433" s="138"/>
      <c r="S433" s="156"/>
    </row>
    <row r="434" spans="18:19">
      <c r="R434" s="138"/>
      <c r="S434" s="156"/>
    </row>
    <row r="435" spans="18:19">
      <c r="R435" s="138"/>
      <c r="S435" s="156"/>
    </row>
    <row r="436" spans="18:19">
      <c r="R436" s="138"/>
      <c r="S436" s="156"/>
    </row>
    <row r="437" spans="18:19">
      <c r="R437" s="138"/>
      <c r="S437" s="156"/>
    </row>
    <row r="438" spans="18:19">
      <c r="R438" s="138"/>
      <c r="S438" s="156"/>
    </row>
    <row r="439" spans="18:19">
      <c r="R439" s="138"/>
      <c r="S439" s="156"/>
    </row>
    <row r="440" spans="18:19">
      <c r="R440" s="138"/>
      <c r="S440" s="156"/>
    </row>
    <row r="441" spans="18:19">
      <c r="R441" s="138"/>
      <c r="S441" s="156"/>
    </row>
    <row r="442" spans="18:19">
      <c r="R442" s="138"/>
      <c r="S442" s="156"/>
    </row>
    <row r="443" spans="18:19">
      <c r="R443" s="138"/>
      <c r="S443" s="156"/>
    </row>
    <row r="444" spans="18:19">
      <c r="R444" s="138"/>
      <c r="S444" s="156"/>
    </row>
    <row r="445" spans="18:19">
      <c r="R445" s="138"/>
      <c r="S445" s="156"/>
    </row>
    <row r="446" spans="18:19">
      <c r="R446" s="138"/>
      <c r="S446" s="156"/>
    </row>
    <row r="447" spans="18:19">
      <c r="R447" s="138"/>
      <c r="S447" s="156"/>
    </row>
    <row r="448" spans="18:19">
      <c r="R448" s="138"/>
      <c r="S448" s="156"/>
    </row>
    <row r="449" spans="18:19">
      <c r="R449" s="138"/>
      <c r="S449" s="156"/>
    </row>
    <row r="450" spans="18:19">
      <c r="R450" s="138"/>
      <c r="S450" s="156"/>
    </row>
    <row r="451" spans="18:19">
      <c r="R451" s="138"/>
      <c r="S451" s="156"/>
    </row>
    <row r="452" spans="18:19">
      <c r="R452" s="138"/>
      <c r="S452" s="156"/>
    </row>
    <row r="453" spans="18:19">
      <c r="R453" s="138"/>
      <c r="S453" s="156"/>
    </row>
    <row r="454" spans="18:19">
      <c r="R454" s="138"/>
      <c r="S454" s="156"/>
    </row>
    <row r="455" spans="18:19">
      <c r="R455" s="138"/>
      <c r="S455" s="156"/>
    </row>
    <row r="456" spans="18:19">
      <c r="R456" s="138"/>
      <c r="S456" s="156"/>
    </row>
    <row r="457" spans="18:19">
      <c r="R457" s="138"/>
      <c r="S457" s="156"/>
    </row>
    <row r="458" spans="18:19">
      <c r="R458" s="138"/>
      <c r="S458" s="156"/>
    </row>
    <row r="459" spans="18:19">
      <c r="R459" s="138"/>
      <c r="S459" s="156"/>
    </row>
    <row r="460" spans="18:19">
      <c r="R460" s="138"/>
      <c r="S460" s="156"/>
    </row>
    <row r="461" spans="18:19">
      <c r="R461" s="138"/>
      <c r="S461" s="156"/>
    </row>
    <row r="462" spans="18:19">
      <c r="R462" s="138"/>
      <c r="S462" s="156"/>
    </row>
    <row r="463" spans="18:19">
      <c r="R463" s="138"/>
      <c r="S463" s="156"/>
    </row>
    <row r="464" spans="18:19">
      <c r="R464" s="138"/>
      <c r="S464" s="156"/>
    </row>
    <row r="465" spans="18:19">
      <c r="R465" s="138"/>
      <c r="S465" s="156"/>
    </row>
    <row r="466" spans="18:19">
      <c r="R466" s="138"/>
      <c r="S466" s="156"/>
    </row>
    <row r="467" spans="18:19">
      <c r="R467" s="138"/>
      <c r="S467" s="156"/>
    </row>
    <row r="468" spans="18:19">
      <c r="R468" s="138"/>
      <c r="S468" s="156"/>
    </row>
    <row r="469" spans="18:19">
      <c r="R469" s="138"/>
      <c r="S469" s="156"/>
    </row>
    <row r="470" spans="18:19">
      <c r="R470" s="138"/>
      <c r="S470" s="156"/>
    </row>
    <row r="471" spans="18:19">
      <c r="R471" s="138"/>
      <c r="S471" s="156"/>
    </row>
    <row r="472" spans="18:19">
      <c r="R472" s="138"/>
      <c r="S472" s="156"/>
    </row>
    <row r="473" spans="18:19">
      <c r="R473" s="138"/>
      <c r="S473" s="156"/>
    </row>
    <row r="474" spans="18:19">
      <c r="R474" s="138"/>
      <c r="S474" s="156"/>
    </row>
    <row r="475" spans="18:19">
      <c r="R475" s="138"/>
      <c r="S475" s="156"/>
    </row>
    <row r="476" spans="18:19">
      <c r="R476" s="138"/>
      <c r="S476" s="156"/>
    </row>
    <row r="477" spans="18:19">
      <c r="R477" s="138"/>
      <c r="S477" s="156"/>
    </row>
    <row r="478" spans="18:19">
      <c r="R478" s="138"/>
      <c r="S478" s="156"/>
    </row>
    <row r="479" spans="18:19">
      <c r="R479" s="138"/>
      <c r="S479" s="156"/>
    </row>
    <row r="480" spans="18:19">
      <c r="R480" s="138"/>
      <c r="S480" s="156"/>
    </row>
    <row r="481" spans="18:19">
      <c r="R481" s="138"/>
      <c r="S481" s="156"/>
    </row>
    <row r="482" spans="18:19">
      <c r="R482" s="138"/>
      <c r="S482" s="156"/>
    </row>
    <row r="483" spans="18:19">
      <c r="R483" s="138"/>
      <c r="S483" s="156"/>
    </row>
    <row r="484" spans="18:19">
      <c r="R484" s="138"/>
      <c r="S484" s="156"/>
    </row>
    <row r="485" spans="18:19">
      <c r="R485" s="138"/>
      <c r="S485" s="156"/>
    </row>
    <row r="486" spans="18:19">
      <c r="R486" s="138"/>
      <c r="S486" s="156"/>
    </row>
    <row r="487" spans="18:19">
      <c r="R487" s="138"/>
      <c r="S487" s="156"/>
    </row>
    <row r="488" spans="18:19">
      <c r="R488" s="138"/>
      <c r="S488" s="156"/>
    </row>
    <row r="489" spans="18:19">
      <c r="R489" s="138"/>
      <c r="S489" s="156"/>
    </row>
    <row r="490" spans="18:19">
      <c r="R490" s="138"/>
      <c r="S490" s="156"/>
    </row>
    <row r="491" spans="18:19">
      <c r="R491" s="138"/>
      <c r="S491" s="156"/>
    </row>
    <row r="492" spans="18:19">
      <c r="R492" s="138"/>
      <c r="S492" s="156"/>
    </row>
    <row r="493" spans="18:19">
      <c r="R493" s="138"/>
      <c r="S493" s="156"/>
    </row>
    <row r="494" spans="18:19">
      <c r="R494" s="138"/>
      <c r="S494" s="156"/>
    </row>
    <row r="495" spans="18:19">
      <c r="R495" s="138"/>
      <c r="S495" s="156"/>
    </row>
    <row r="496" spans="18:19">
      <c r="R496" s="138"/>
      <c r="S496" s="156"/>
    </row>
    <row r="497" spans="18:19">
      <c r="R497" s="138"/>
      <c r="S497" s="156"/>
    </row>
    <row r="498" spans="18:19">
      <c r="R498" s="138"/>
      <c r="S498" s="156"/>
    </row>
    <row r="499" spans="18:19">
      <c r="R499" s="138"/>
      <c r="S499" s="156"/>
    </row>
    <row r="500" spans="18:19">
      <c r="R500" s="138"/>
      <c r="S500" s="156"/>
    </row>
    <row r="501" spans="18:19">
      <c r="R501" s="138"/>
      <c r="S501" s="156"/>
    </row>
    <row r="502" spans="18:19">
      <c r="R502" s="138"/>
      <c r="S502" s="156"/>
    </row>
    <row r="503" spans="18:19">
      <c r="R503" s="138"/>
      <c r="S503" s="156"/>
    </row>
    <row r="504" spans="18:19">
      <c r="R504" s="138"/>
      <c r="S504" s="156"/>
    </row>
    <row r="505" spans="18:19">
      <c r="R505" s="138"/>
      <c r="S505" s="156"/>
    </row>
    <row r="506" spans="18:19">
      <c r="R506" s="138"/>
      <c r="S506" s="156"/>
    </row>
    <row r="507" spans="18:19">
      <c r="R507" s="138"/>
      <c r="S507" s="156"/>
    </row>
    <row r="508" spans="18:19">
      <c r="R508" s="138"/>
      <c r="S508" s="156"/>
    </row>
    <row r="509" spans="18:19">
      <c r="R509" s="138"/>
      <c r="S509" s="156"/>
    </row>
    <row r="510" spans="18:19">
      <c r="R510" s="138"/>
      <c r="S510" s="156"/>
    </row>
    <row r="511" spans="18:19">
      <c r="R511" s="138"/>
      <c r="S511" s="156"/>
    </row>
    <row r="512" spans="18:19">
      <c r="R512" s="138"/>
      <c r="S512" s="156"/>
    </row>
    <row r="513" spans="18:19">
      <c r="R513" s="138"/>
      <c r="S513" s="156"/>
    </row>
    <row r="514" spans="18:19">
      <c r="R514" s="138"/>
      <c r="S514" s="156"/>
    </row>
    <row r="515" spans="18:19">
      <c r="R515" s="138"/>
      <c r="S515" s="156"/>
    </row>
    <row r="516" spans="18:19">
      <c r="R516" s="138"/>
      <c r="S516" s="156"/>
    </row>
    <row r="517" spans="18:19">
      <c r="R517" s="138"/>
      <c r="S517" s="156"/>
    </row>
    <row r="518" spans="18:19">
      <c r="R518" s="138"/>
      <c r="S518" s="156"/>
    </row>
    <row r="519" spans="18:19">
      <c r="R519" s="138"/>
      <c r="S519" s="156"/>
    </row>
    <row r="520" spans="18:19">
      <c r="R520" s="138"/>
      <c r="S520" s="156"/>
    </row>
    <row r="521" spans="18:19">
      <c r="R521" s="138"/>
      <c r="S521" s="156"/>
    </row>
    <row r="522" spans="18:19">
      <c r="R522" s="138"/>
      <c r="S522" s="156"/>
    </row>
    <row r="523" spans="18:19">
      <c r="R523" s="138"/>
      <c r="S523" s="156"/>
    </row>
    <row r="524" spans="18:19">
      <c r="R524" s="138"/>
      <c r="S524" s="156"/>
    </row>
    <row r="525" spans="18:19">
      <c r="R525" s="138"/>
      <c r="S525" s="156"/>
    </row>
    <row r="526" spans="18:19">
      <c r="R526" s="138"/>
      <c r="S526" s="156"/>
    </row>
    <row r="527" spans="18:19">
      <c r="R527" s="138"/>
      <c r="S527" s="156"/>
    </row>
    <row r="528" spans="18:19">
      <c r="R528" s="138"/>
      <c r="S528" s="156"/>
    </row>
    <row r="529" spans="18:19">
      <c r="R529" s="138"/>
      <c r="S529" s="156"/>
    </row>
    <row r="530" spans="18:19">
      <c r="R530" s="138"/>
      <c r="S530" s="156"/>
    </row>
    <row r="531" spans="18:19">
      <c r="R531" s="138"/>
      <c r="S531" s="156"/>
    </row>
    <row r="532" spans="18:19">
      <c r="R532" s="138"/>
      <c r="S532" s="156"/>
    </row>
    <row r="533" spans="18:19">
      <c r="R533" s="138"/>
      <c r="S533" s="156"/>
    </row>
    <row r="534" spans="18:19">
      <c r="R534" s="138"/>
      <c r="S534" s="156"/>
    </row>
    <row r="535" spans="18:19">
      <c r="R535" s="138"/>
      <c r="S535" s="156"/>
    </row>
    <row r="536" spans="18:19">
      <c r="R536" s="138"/>
      <c r="S536" s="156"/>
    </row>
    <row r="537" spans="18:19">
      <c r="R537" s="138"/>
      <c r="S537" s="156"/>
    </row>
    <row r="538" spans="18:19">
      <c r="R538" s="138"/>
      <c r="S538" s="156"/>
    </row>
    <row r="539" spans="18:19">
      <c r="R539" s="138"/>
      <c r="S539" s="156"/>
    </row>
    <row r="540" spans="18:19">
      <c r="R540" s="138"/>
      <c r="S540" s="156"/>
    </row>
    <row r="541" spans="18:19">
      <c r="R541" s="138"/>
      <c r="S541" s="156"/>
    </row>
    <row r="542" spans="18:19">
      <c r="R542" s="138"/>
      <c r="S542" s="156"/>
    </row>
    <row r="543" spans="18:19">
      <c r="R543" s="138"/>
      <c r="S543" s="156"/>
    </row>
    <row r="544" spans="18:19">
      <c r="R544" s="138"/>
      <c r="S544" s="156"/>
    </row>
    <row r="545" spans="18:19">
      <c r="R545" s="138"/>
      <c r="S545" s="156"/>
    </row>
    <row r="546" spans="18:19">
      <c r="R546" s="138"/>
      <c r="S546" s="156"/>
    </row>
    <row r="547" spans="18:19">
      <c r="R547" s="138"/>
      <c r="S547" s="156"/>
    </row>
    <row r="548" spans="18:19">
      <c r="R548" s="138"/>
      <c r="S548" s="156"/>
    </row>
    <row r="549" spans="18:19">
      <c r="R549" s="138"/>
      <c r="S549" s="156"/>
    </row>
    <row r="550" spans="18:19">
      <c r="R550" s="138"/>
      <c r="S550" s="156"/>
    </row>
    <row r="551" spans="18:19">
      <c r="R551" s="138"/>
      <c r="S551" s="156"/>
    </row>
    <row r="552" spans="18:19">
      <c r="R552" s="138"/>
      <c r="S552" s="156"/>
    </row>
    <row r="553" spans="18:19">
      <c r="R553" s="138"/>
      <c r="S553" s="156"/>
    </row>
    <row r="554" spans="18:19">
      <c r="R554" s="138"/>
      <c r="S554" s="156"/>
    </row>
    <row r="555" spans="18:19">
      <c r="R555" s="138"/>
      <c r="S555" s="156"/>
    </row>
    <row r="556" spans="18:19">
      <c r="R556" s="138"/>
      <c r="S556" s="156"/>
    </row>
    <row r="557" spans="18:19">
      <c r="R557" s="138"/>
      <c r="S557" s="156"/>
    </row>
    <row r="558" spans="18:19">
      <c r="R558" s="138"/>
      <c r="S558" s="156"/>
    </row>
    <row r="559" spans="18:19">
      <c r="R559" s="138"/>
      <c r="S559" s="156"/>
    </row>
    <row r="560" spans="18:19">
      <c r="R560" s="138"/>
      <c r="S560" s="156"/>
    </row>
    <row r="561" spans="18:19">
      <c r="R561" s="138"/>
      <c r="S561" s="156"/>
    </row>
    <row r="562" spans="18:19">
      <c r="R562" s="138"/>
      <c r="S562" s="156"/>
    </row>
    <row r="563" spans="18:19">
      <c r="R563" s="138"/>
      <c r="S563" s="156"/>
    </row>
    <row r="564" spans="18:19">
      <c r="R564" s="138"/>
      <c r="S564" s="156"/>
    </row>
    <row r="565" spans="18:19">
      <c r="R565" s="138"/>
      <c r="S565" s="156"/>
    </row>
    <row r="566" spans="18:19">
      <c r="R566" s="138"/>
      <c r="S566" s="156"/>
    </row>
    <row r="567" spans="18:19">
      <c r="R567" s="138"/>
      <c r="S567" s="156"/>
    </row>
    <row r="568" spans="18:19">
      <c r="R568" s="138"/>
      <c r="S568" s="156"/>
    </row>
    <row r="569" spans="18:19">
      <c r="R569" s="138"/>
      <c r="S569" s="156"/>
    </row>
    <row r="570" spans="18:19">
      <c r="R570" s="138"/>
      <c r="S570" s="156"/>
    </row>
    <row r="571" spans="18:19">
      <c r="R571" s="138"/>
      <c r="S571" s="156"/>
    </row>
    <row r="572" spans="18:19">
      <c r="R572" s="138"/>
      <c r="S572" s="156"/>
    </row>
    <row r="573" spans="18:19">
      <c r="R573" s="138"/>
      <c r="S573" s="156"/>
    </row>
  </sheetData>
  <sheetProtection formatCells="0"/>
  <mergeCells count="37">
    <mergeCell ref="T105:U105"/>
    <mergeCell ref="B14:C14"/>
    <mergeCell ref="F40:L42"/>
    <mergeCell ref="G35:H35"/>
    <mergeCell ref="G36:H36"/>
    <mergeCell ref="G37:H37"/>
    <mergeCell ref="G38:H38"/>
    <mergeCell ref="C16:E16"/>
    <mergeCell ref="D14:E14"/>
    <mergeCell ref="T103:U104"/>
    <mergeCell ref="G46:L46"/>
    <mergeCell ref="D12:F12"/>
    <mergeCell ref="C52:L52"/>
    <mergeCell ref="B12:C12"/>
    <mergeCell ref="I38:K38"/>
    <mergeCell ref="P39:R39"/>
    <mergeCell ref="M41:O41"/>
    <mergeCell ref="M39:O39"/>
    <mergeCell ref="I36:K36"/>
    <mergeCell ref="I37:K37"/>
    <mergeCell ref="F45:K45"/>
    <mergeCell ref="I35:K35"/>
    <mergeCell ref="F49:G49"/>
    <mergeCell ref="O48:O49"/>
    <mergeCell ref="N48:N49"/>
    <mergeCell ref="F44:L44"/>
    <mergeCell ref="H49:L49"/>
    <mergeCell ref="B1:L1"/>
    <mergeCell ref="B11:D11"/>
    <mergeCell ref="C7:E7"/>
    <mergeCell ref="E4:H4"/>
    <mergeCell ref="B10:E10"/>
    <mergeCell ref="E11:F11"/>
    <mergeCell ref="B2:L2"/>
    <mergeCell ref="F3:G3"/>
    <mergeCell ref="B9:E9"/>
    <mergeCell ref="B8:E8"/>
  </mergeCells>
  <phoneticPr fontId="15" type="noConversion"/>
  <dataValidations disablePrompts="1" count="2">
    <dataValidation type="list" allowBlank="1" showInputMessage="1" showErrorMessage="1" prompt="Platības nosaukums" sqref="T103:U104" xr:uid="{00000000-0002-0000-0000-000000000000}">
      <formula1>$D$77:$D$86</formula1>
    </dataValidation>
    <dataValidation type="list" allowBlank="1" showInputMessage="1" showErrorMessage="1" sqref="T105:U105" xr:uid="{00000000-0002-0000-0000-000001000000}">
      <formula1>$D$103:$D$104</formula1>
    </dataValidation>
  </dataValidations>
  <pageMargins left="0.59055118110236227" right="0.27559055118110237" top="0.43307086614173229" bottom="0.39370078740157483" header="0.27559055118110237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9" r:id="rId4" name="Drop Down 41">
              <controlPr locked="0" defaultSize="0" print="0" autoLine="0" autoPict="0" macro="[0]!Blokshēmaprocess3_Noklikšķināt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742950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5" name="Drop Down 158">
              <controlPr locked="0" defaultSize="0" print="0" autoLine="0" autoPict="0" macro="[0]!Blokshēmaprocess3_Noklikšķināt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4</xdr:col>
                    <xdr:colOff>942975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4"/>
  <sheetViews>
    <sheetView workbookViewId="0">
      <selection activeCell="C31" sqref="C31"/>
    </sheetView>
  </sheetViews>
  <sheetFormatPr defaultColWidth="11.42578125" defaultRowHeight="12"/>
  <cols>
    <col min="1" max="1" width="5.42578125" style="5" customWidth="1"/>
    <col min="2" max="2" width="8.42578125" style="5" customWidth="1"/>
    <col min="3" max="5" width="8" style="5" customWidth="1"/>
    <col min="6" max="7" width="11" style="5" customWidth="1"/>
    <col min="8" max="8" width="8" style="5" customWidth="1"/>
    <col min="9" max="10" width="7.42578125" style="5" customWidth="1"/>
    <col min="11" max="16384" width="11.42578125" style="5"/>
  </cols>
  <sheetData>
    <row r="1" spans="1:10">
      <c r="A1" s="4"/>
      <c r="B1" s="4" t="s">
        <v>3</v>
      </c>
      <c r="C1" s="4" t="s">
        <v>4</v>
      </c>
      <c r="D1" s="4"/>
      <c r="E1" s="4"/>
      <c r="F1" s="4"/>
      <c r="G1" s="4"/>
      <c r="H1" s="4"/>
      <c r="I1" s="4"/>
      <c r="J1" s="4"/>
    </row>
    <row r="2" spans="1:10">
      <c r="A2" s="4">
        <v>2</v>
      </c>
      <c r="B2" s="6">
        <f t="shared" ref="B2:C6" si="0">I18</f>
        <v>777.12</v>
      </c>
      <c r="C2" s="6">
        <f t="shared" si="0"/>
        <v>493.90999999999997</v>
      </c>
      <c r="D2" s="4"/>
      <c r="E2" s="4"/>
      <c r="F2" s="4"/>
      <c r="G2" s="4"/>
      <c r="H2" s="4"/>
      <c r="I2" s="4"/>
      <c r="J2" s="4"/>
    </row>
    <row r="3" spans="1:10">
      <c r="A3" s="4">
        <v>3</v>
      </c>
      <c r="B3" s="6">
        <f t="shared" si="0"/>
        <v>839.24987036967957</v>
      </c>
      <c r="C3" s="6">
        <f t="shared" si="0"/>
        <v>732.23809117021665</v>
      </c>
      <c r="D3" s="4">
        <f t="shared" ref="D3:E6" si="1">B4-B2</f>
        <v>-248.00112769052862</v>
      </c>
      <c r="E3" s="4">
        <f t="shared" si="1"/>
        <v>323.4980852016264</v>
      </c>
      <c r="F3" s="4">
        <f>B3*E3</f>
        <v>271495.72607030452</v>
      </c>
      <c r="G3" s="4">
        <f>C3*D3</f>
        <v>-181595.87234817384</v>
      </c>
      <c r="H3" s="4"/>
      <c r="I3" s="4"/>
      <c r="J3" s="4"/>
    </row>
    <row r="4" spans="1:10">
      <c r="A4" s="4">
        <v>4</v>
      </c>
      <c r="B4" s="6">
        <f t="shared" si="0"/>
        <v>529.11887230947139</v>
      </c>
      <c r="C4" s="6">
        <f t="shared" si="0"/>
        <v>817.40808520162636</v>
      </c>
      <c r="D4" s="4">
        <f t="shared" si="1"/>
        <v>-325.45410163390159</v>
      </c>
      <c r="E4" s="4">
        <f t="shared" si="1"/>
        <v>-136.2327642033797</v>
      </c>
      <c r="F4" s="4">
        <f>B4*E4</f>
        <v>-72083.326566894393</v>
      </c>
      <c r="G4" s="4">
        <f>C4*D4</f>
        <v>-266028.81403758301</v>
      </c>
      <c r="H4" s="4"/>
      <c r="I4" s="4"/>
      <c r="J4" s="4"/>
    </row>
    <row r="5" spans="1:10">
      <c r="A5" s="4">
        <v>1</v>
      </c>
      <c r="B5" s="6">
        <f t="shared" si="0"/>
        <v>513.79576873577798</v>
      </c>
      <c r="C5" s="6">
        <f t="shared" si="0"/>
        <v>596.00532696683695</v>
      </c>
      <c r="D5" s="4">
        <f t="shared" si="1"/>
        <v>248.00112769052873</v>
      </c>
      <c r="E5" s="4">
        <f t="shared" si="1"/>
        <v>-323.4980852016264</v>
      </c>
      <c r="F5" s="4">
        <f>B5*E5</f>
        <v>-166211.94737072184</v>
      </c>
      <c r="G5" s="4">
        <f>C5*D5</f>
        <v>147809.99319733787</v>
      </c>
      <c r="H5" s="4"/>
      <c r="I5" s="4"/>
      <c r="J5" s="4"/>
    </row>
    <row r="6" spans="1:10">
      <c r="A6" s="4">
        <v>2</v>
      </c>
      <c r="B6" s="6">
        <f t="shared" si="0"/>
        <v>777.12000000000012</v>
      </c>
      <c r="C6" s="6">
        <f t="shared" si="0"/>
        <v>493.90999999999997</v>
      </c>
      <c r="D6" s="4">
        <f t="shared" si="1"/>
        <v>325.45410163390159</v>
      </c>
      <c r="E6" s="4">
        <f t="shared" si="1"/>
        <v>136.2327642033797</v>
      </c>
      <c r="F6" s="4">
        <f>B6*E6</f>
        <v>105869.20571773045</v>
      </c>
      <c r="G6" s="4">
        <f>C6*D6</f>
        <v>160745.03533800034</v>
      </c>
      <c r="H6" s="4"/>
      <c r="I6" s="4"/>
      <c r="J6" s="4"/>
    </row>
    <row r="7" spans="1:10">
      <c r="A7" s="4">
        <v>3</v>
      </c>
      <c r="B7" s="6">
        <f>B3</f>
        <v>839.24987036967957</v>
      </c>
      <c r="C7" s="6">
        <f>C3</f>
        <v>732.23809117021665</v>
      </c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>
        <f>SUM(D3:D6)</f>
        <v>0</v>
      </c>
      <c r="E9" s="4">
        <f>SUM(E3:E6)</f>
        <v>0</v>
      </c>
      <c r="F9" s="4">
        <f>SUM(F3:F6)</f>
        <v>139069.65785041873</v>
      </c>
      <c r="G9" s="4">
        <f>SUM(G3:G6)</f>
        <v>-139069.65785041865</v>
      </c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>
        <f>F9/2</f>
        <v>69534.828925209367</v>
      </c>
      <c r="G11" s="4">
        <f>G9/2</f>
        <v>-69534.828925209324</v>
      </c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 t="s">
        <v>12</v>
      </c>
      <c r="C16" s="4" t="s">
        <v>17</v>
      </c>
      <c r="D16" s="4" t="s">
        <v>25</v>
      </c>
      <c r="E16" s="4" t="s">
        <v>26</v>
      </c>
      <c r="F16" s="4"/>
      <c r="G16" s="4"/>
      <c r="H16" s="4"/>
      <c r="I16" s="4"/>
      <c r="J16" s="4"/>
    </row>
    <row r="17" spans="1:10">
      <c r="A17" s="7" t="s">
        <v>27</v>
      </c>
      <c r="B17" s="4">
        <v>132.1</v>
      </c>
      <c r="C17" s="4">
        <v>131.79</v>
      </c>
      <c r="D17" s="4">
        <v>-8.98</v>
      </c>
      <c r="E17" s="4"/>
      <c r="F17" s="4"/>
      <c r="G17" s="4">
        <f t="shared" ref="G17:H21" si="2">C17+(-E17)</f>
        <v>131.79</v>
      </c>
      <c r="H17" s="8">
        <f t="shared" si="2"/>
        <v>-8.98</v>
      </c>
      <c r="I17" s="4">
        <v>645.33000000000004</v>
      </c>
      <c r="J17" s="4">
        <v>502.89</v>
      </c>
    </row>
    <row r="18" spans="1:10">
      <c r="A18" s="7" t="s">
        <v>28</v>
      </c>
      <c r="B18" s="7">
        <v>246.38</v>
      </c>
      <c r="C18" s="4">
        <v>62.1</v>
      </c>
      <c r="D18" s="4">
        <v>238.42</v>
      </c>
      <c r="E18" s="4">
        <f>$C$24/$B$24*B18</f>
        <v>-2.9870369679560263E-2</v>
      </c>
      <c r="F18" s="4">
        <f>$D$24/$B$24*B18</f>
        <v>9.1908829783263604E-2</v>
      </c>
      <c r="G18" s="4">
        <f t="shared" si="2"/>
        <v>62.129870369679558</v>
      </c>
      <c r="H18" s="8">
        <f t="shared" si="2"/>
        <v>238.32809117021674</v>
      </c>
      <c r="I18" s="4">
        <f t="shared" ref="I18:J22" si="3">I17+G17</f>
        <v>777.12</v>
      </c>
      <c r="J18" s="4">
        <f t="shared" si="3"/>
        <v>493.90999999999997</v>
      </c>
    </row>
    <row r="19" spans="1:10">
      <c r="A19" s="7" t="s">
        <v>29</v>
      </c>
      <c r="B19" s="7">
        <v>321.7</v>
      </c>
      <c r="C19" s="4">
        <v>-310.17</v>
      </c>
      <c r="D19" s="4">
        <v>85.29</v>
      </c>
      <c r="E19" s="4">
        <f>$C$24/$B$24*B19</f>
        <v>-3.9001939791844048E-2</v>
      </c>
      <c r="F19" s="4">
        <f>$D$24/$B$24*B19</f>
        <v>0.12000596859029102</v>
      </c>
      <c r="G19" s="4">
        <f t="shared" si="2"/>
        <v>-310.13099806020819</v>
      </c>
      <c r="H19" s="8">
        <f t="shared" si="2"/>
        <v>85.169994031409715</v>
      </c>
      <c r="I19" s="4">
        <f t="shared" si="3"/>
        <v>839.24987036967957</v>
      </c>
      <c r="J19" s="4">
        <f t="shared" si="3"/>
        <v>732.23809117021665</v>
      </c>
    </row>
    <row r="20" spans="1:10">
      <c r="A20" s="7" t="s">
        <v>30</v>
      </c>
      <c r="B20" s="7">
        <v>221.85</v>
      </c>
      <c r="C20" s="4">
        <v>-15.35</v>
      </c>
      <c r="D20" s="4">
        <v>-221.32</v>
      </c>
      <c r="E20" s="4">
        <f>$C$24/$B$24*B20</f>
        <v>-2.6896426306560778E-2</v>
      </c>
      <c r="F20" s="4">
        <f>$D$24/$B$24*B20</f>
        <v>8.2758234789418905E-2</v>
      </c>
      <c r="G20" s="4">
        <f t="shared" si="2"/>
        <v>-15.323103573693439</v>
      </c>
      <c r="H20" s="8">
        <f t="shared" si="2"/>
        <v>-221.40275823478942</v>
      </c>
      <c r="I20" s="4">
        <f t="shared" si="3"/>
        <v>529.11887230947139</v>
      </c>
      <c r="J20" s="4">
        <f t="shared" si="3"/>
        <v>817.40808520162636</v>
      </c>
    </row>
    <row r="21" spans="1:10">
      <c r="A21" s="7" t="s">
        <v>31</v>
      </c>
      <c r="B21" s="7">
        <v>282.35000000000002</v>
      </c>
      <c r="C21" s="4">
        <v>263.29000000000002</v>
      </c>
      <c r="D21" s="4">
        <v>-101.99</v>
      </c>
      <c r="E21" s="4">
        <f>$C$24/$B$24*B21</f>
        <v>-3.4231264222030364E-2</v>
      </c>
      <c r="F21" s="4">
        <f>$D$24/$B$24*B21</f>
        <v>0.10532696683701795</v>
      </c>
      <c r="G21" s="4">
        <f t="shared" si="2"/>
        <v>263.32423126422208</v>
      </c>
      <c r="H21" s="8">
        <f t="shared" si="2"/>
        <v>-102.09532696683701</v>
      </c>
      <c r="I21" s="4">
        <f t="shared" si="3"/>
        <v>513.79576873577798</v>
      </c>
      <c r="J21" s="4">
        <f t="shared" si="3"/>
        <v>596.00532696683695</v>
      </c>
    </row>
    <row r="22" spans="1:10">
      <c r="A22" s="7" t="s">
        <v>28</v>
      </c>
      <c r="B22" s="7"/>
      <c r="C22" s="4"/>
      <c r="D22" s="4"/>
      <c r="E22" s="4"/>
      <c r="F22" s="4"/>
      <c r="G22" s="4"/>
      <c r="H22" s="8"/>
      <c r="I22" s="4">
        <f t="shared" si="3"/>
        <v>777.12000000000012</v>
      </c>
      <c r="J22" s="4">
        <f t="shared" si="3"/>
        <v>493.90999999999997</v>
      </c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>
        <f t="shared" ref="B24:H24" si="4">SUM(B18:B21)</f>
        <v>1072.28</v>
      </c>
      <c r="C24" s="4">
        <f t="shared" si="4"/>
        <v>-0.12999999999999545</v>
      </c>
      <c r="D24" s="4">
        <f t="shared" si="4"/>
        <v>0.39999999999999147</v>
      </c>
      <c r="E24" s="4">
        <f t="shared" si="4"/>
        <v>-0.12999999999999545</v>
      </c>
      <c r="F24" s="4">
        <f t="shared" si="4"/>
        <v>0.39999999999999147</v>
      </c>
      <c r="G24" s="4">
        <f t="shared" si="4"/>
        <v>0</v>
      </c>
      <c r="H24" s="4">
        <f t="shared" si="4"/>
        <v>0</v>
      </c>
      <c r="I24" s="4"/>
      <c r="J24" s="4"/>
    </row>
  </sheetData>
  <phoneticPr fontId="15" type="noConversion"/>
  <printOptions gridLines="1" gridLinesSet="0"/>
  <pageMargins left="0.75" right="0.75" top="1" bottom="1" header="0.5" footer="0.5"/>
  <pageSetup paperSize="9" scale="120" orientation="landscape" horizontalDpi="36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X58"/>
  <sheetViews>
    <sheetView topLeftCell="AZ1" zoomScale="75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-0.86528262653778565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-0.86528262653778565</v>
      </c>
      <c r="AT2" s="9">
        <f>AT55/2*0.0001</f>
        <v>0.86528262653778565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10</v>
      </c>
      <c r="AV3" s="1" t="s">
        <v>33</v>
      </c>
    </row>
    <row r="4" spans="1:50">
      <c r="A4" s="1">
        <v>1</v>
      </c>
      <c r="B4" s="1">
        <v>29.8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>G3+180-D4</f>
        <v>80</v>
      </c>
      <c r="H4" s="1">
        <v>228</v>
      </c>
      <c r="I4" s="1">
        <f t="shared" ref="I4:I35" si="0">IF($H4=360,$H4,0)</f>
        <v>0</v>
      </c>
      <c r="J4" s="1">
        <f t="shared" ref="J4:J35" si="1">IF(AND($H4&lt;90,$H4&gt;0),$H4,0)</f>
        <v>0</v>
      </c>
      <c r="K4" s="1">
        <f t="shared" ref="K4:K35" si="2">IF($H4=90,90,0)</f>
        <v>0</v>
      </c>
      <c r="L4" s="1">
        <f t="shared" ref="L4:L35" si="3">IF(AND($H4&lt;180,$H4&gt;90),$H4,0)</f>
        <v>0</v>
      </c>
      <c r="M4" s="1">
        <f t="shared" ref="M4:M35" si="4">IF($H4=180,$H4,0)</f>
        <v>0</v>
      </c>
      <c r="N4" s="1">
        <f t="shared" ref="N4:N35" si="5">IF(AND($H4&lt;270,$H4&gt;180),$H4,0)</f>
        <v>228</v>
      </c>
      <c r="O4" s="1">
        <f t="shared" ref="O4:O35" si="6">IF($H4=270,$H4,0)</f>
        <v>0</v>
      </c>
      <c r="P4" s="1">
        <f t="shared" ref="P4:P35" si="7">IF(AND($H4&lt;360,$H4&gt;270),$H4,0)</f>
        <v>0</v>
      </c>
      <c r="Q4" s="1">
        <v>0</v>
      </c>
      <c r="R4" s="1">
        <f t="shared" ref="R4:R35" si="8">ROUND(IF(J4&lt;&gt;0,SIN(J4*PI()/180)*$B4,0),1)</f>
        <v>0</v>
      </c>
      <c r="S4" s="1">
        <f t="shared" ref="S4:S35" si="9">IF(K4&lt;&gt;0,$B4,0)</f>
        <v>0</v>
      </c>
      <c r="T4" s="1">
        <f t="shared" ref="T4:T35" si="10">ROUND(IF(L4&lt;&gt;0,SIN(L4*PI()/180)*$B4,0),1)</f>
        <v>0</v>
      </c>
      <c r="U4" s="1">
        <v>0</v>
      </c>
      <c r="V4" s="1">
        <f t="shared" ref="V4:V35" si="11">ROUND(IF(N4&lt;&gt;0,SIN(N4*PI()/180)*$B4,0),1)</f>
        <v>-22.1</v>
      </c>
      <c r="W4" s="1">
        <f t="shared" ref="W4:W35" si="12">IF(O4&lt;&gt;0,-$B4,0)</f>
        <v>0</v>
      </c>
      <c r="X4" s="1">
        <f t="shared" ref="X4:X35" si="13">ROUND(IF(P4&lt;&gt;0,SIN(P4*PI()/180)*$B4,0),1)</f>
        <v>0</v>
      </c>
      <c r="Y4" s="1">
        <f t="shared" ref="Y4:Y35" si="14">IF(I4&lt;&gt;0,$B4,0)</f>
        <v>0</v>
      </c>
      <c r="Z4" s="1">
        <f t="shared" ref="Z4:Z35" si="15">ROUND(IF(J4&lt;&gt;0,COS(J4*PI()/180)*$B4,0),1)</f>
        <v>0</v>
      </c>
      <c r="AA4" s="1">
        <v>0</v>
      </c>
      <c r="AB4" s="1">
        <f t="shared" ref="AB4:AB35" si="16">ROUND(IF(L4&lt;&gt;0,COS(L4*PI()/180)*$B4,0),1)</f>
        <v>0</v>
      </c>
      <c r="AC4" s="1">
        <f t="shared" ref="AC4:AC35" si="17">IF(M4&lt;&gt;0,-$B4,0)</f>
        <v>0</v>
      </c>
      <c r="AD4" s="1">
        <f t="shared" ref="AD4:AD35" si="18">ROUND(IF(N4&lt;&gt;0,COS(N4*PI()/180)*$B4,0),1)</f>
        <v>-19.899999999999999</v>
      </c>
      <c r="AE4" s="1">
        <v>0</v>
      </c>
      <c r="AF4" s="1">
        <f t="shared" ref="AF4:AF35" si="19">ROUND(IF(P4&lt;&gt;0,COS(P4*PI()/180)*$B4,0),1)</f>
        <v>0</v>
      </c>
      <c r="AG4" s="1">
        <f t="shared" ref="AG4:AG35" si="20">SUM(Q4:X4)</f>
        <v>-22.1</v>
      </c>
      <c r="AH4" s="1">
        <f t="shared" ref="AH4:AH35" si="21">SUM(Y4:AF4)</f>
        <v>-19.899999999999999</v>
      </c>
      <c r="AI4" s="2">
        <f t="shared" ref="AI4:AI35" si="22">$AG$55/$B$55*$B4</f>
        <v>1.3093145869947814E-2</v>
      </c>
      <c r="AJ4" s="2">
        <f t="shared" ref="AJ4:AJ35" si="23">$AH$55/$B$55*$B4</f>
        <v>0.15711775043936863</v>
      </c>
      <c r="AK4" s="2">
        <f t="shared" ref="AK4:AK35" si="24">AG4-AI4</f>
        <v>-22.11309314586995</v>
      </c>
      <c r="AL4" s="2">
        <f t="shared" ref="AL4:AL35" si="25">AH4-AJ4</f>
        <v>-20.057117750439367</v>
      </c>
      <c r="AM4" s="2">
        <f>AK4</f>
        <v>-22.11309314586995</v>
      </c>
      <c r="AN4" s="2">
        <f>AL4</f>
        <v>-20.057117750439367</v>
      </c>
      <c r="AO4" s="10">
        <f t="shared" ref="AO4:AO35" si="26">AM4-AM$56</f>
        <v>57.937038664323381</v>
      </c>
      <c r="AP4" s="10">
        <f t="shared" ref="AP4:AP35" si="27">AN4-AN$56</f>
        <v>20.057117750439367</v>
      </c>
      <c r="AQ4" s="2">
        <f>AO5-AO53</f>
        <v>-22.113093145869946</v>
      </c>
      <c r="AR4" s="2">
        <f>AP5-AP53</f>
        <v>-20.057117750439339</v>
      </c>
      <c r="AS4" s="2">
        <f t="shared" ref="AS4:AS35" si="28">AO4*AR4</f>
        <v>-1162.0500066020909</v>
      </c>
      <c r="AT4" s="2">
        <f t="shared" ref="AT4:AT35" si="29">AP4*AQ4</f>
        <v>-443.5249130531472</v>
      </c>
      <c r="AU4" s="1">
        <f>(AU3-2)*180</f>
        <v>1440</v>
      </c>
      <c r="AV4" s="1" t="s">
        <v>34</v>
      </c>
    </row>
    <row r="5" spans="1:50">
      <c r="A5" s="1">
        <v>2</v>
      </c>
      <c r="B5" s="1">
        <v>54.5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>G4+180-D5</f>
        <v>95</v>
      </c>
      <c r="H5" s="1">
        <v>319</v>
      </c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1">
        <f t="shared" si="6"/>
        <v>0</v>
      </c>
      <c r="P5" s="1">
        <f t="shared" si="7"/>
        <v>319</v>
      </c>
      <c r="Q5" s="1">
        <v>0</v>
      </c>
      <c r="R5" s="1">
        <f t="shared" si="8"/>
        <v>0</v>
      </c>
      <c r="S5" s="1">
        <f t="shared" si="9"/>
        <v>0</v>
      </c>
      <c r="T5" s="1">
        <f t="shared" si="10"/>
        <v>0</v>
      </c>
      <c r="U5" s="1">
        <v>0</v>
      </c>
      <c r="V5" s="1">
        <f t="shared" si="11"/>
        <v>0</v>
      </c>
      <c r="W5" s="1">
        <f t="shared" si="12"/>
        <v>0</v>
      </c>
      <c r="X5" s="1">
        <f t="shared" si="13"/>
        <v>-35.799999999999997</v>
      </c>
      <c r="Y5" s="1">
        <f t="shared" si="14"/>
        <v>0</v>
      </c>
      <c r="Z5" s="1">
        <f t="shared" si="15"/>
        <v>0</v>
      </c>
      <c r="AA5" s="1">
        <v>0</v>
      </c>
      <c r="AB5" s="1">
        <f t="shared" si="16"/>
        <v>0</v>
      </c>
      <c r="AC5" s="1">
        <f t="shared" si="17"/>
        <v>0</v>
      </c>
      <c r="AD5" s="1">
        <f t="shared" si="18"/>
        <v>0</v>
      </c>
      <c r="AE5" s="1">
        <v>0</v>
      </c>
      <c r="AF5" s="1">
        <f t="shared" si="19"/>
        <v>41.1</v>
      </c>
      <c r="AG5" s="1">
        <f t="shared" si="20"/>
        <v>-35.799999999999997</v>
      </c>
      <c r="AH5" s="1">
        <f t="shared" si="21"/>
        <v>41.1</v>
      </c>
      <c r="AI5" s="2">
        <f t="shared" si="22"/>
        <v>2.3945518453428048E-2</v>
      </c>
      <c r="AJ5" s="2">
        <f t="shared" si="23"/>
        <v>0.2873462214411272</v>
      </c>
      <c r="AK5" s="2">
        <f t="shared" si="24"/>
        <v>-35.823945518453428</v>
      </c>
      <c r="AL5" s="2">
        <f t="shared" si="25"/>
        <v>40.812653778558875</v>
      </c>
      <c r="AM5" s="2">
        <f t="shared" ref="AM5:AM36" si="30">AK4+AM4</f>
        <v>-44.2261862917399</v>
      </c>
      <c r="AN5" s="2">
        <f t="shared" ref="AN5:AN36" si="31">AL4+AN4</f>
        <v>-40.114235500878735</v>
      </c>
      <c r="AO5" s="10">
        <f t="shared" si="26"/>
        <v>35.823945518453435</v>
      </c>
      <c r="AP5" s="10">
        <f t="shared" si="27"/>
        <v>0</v>
      </c>
      <c r="AQ5" s="2">
        <f t="shared" ref="AQ5:AQ36" si="32">AO6-AO4</f>
        <v>-57.937038664323381</v>
      </c>
      <c r="AR5" s="2">
        <f t="shared" ref="AR5:AR36" si="33">AP6-AP4</f>
        <v>20.755536028119508</v>
      </c>
      <c r="AS5" s="2">
        <f t="shared" si="28"/>
        <v>743.54519187765061</v>
      </c>
      <c r="AT5" s="2">
        <f t="shared" si="29"/>
        <v>0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14.6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>G5+180-D6</f>
        <v>170</v>
      </c>
      <c r="H6" s="1">
        <v>22.5</v>
      </c>
      <c r="I6" s="1">
        <f t="shared" si="0"/>
        <v>0</v>
      </c>
      <c r="J6" s="1">
        <f t="shared" si="1"/>
        <v>22.5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1">
        <f t="shared" si="6"/>
        <v>0</v>
      </c>
      <c r="P6" s="1">
        <f t="shared" si="7"/>
        <v>0</v>
      </c>
      <c r="Q6" s="1">
        <v>0</v>
      </c>
      <c r="R6" s="1">
        <f t="shared" si="8"/>
        <v>5.6</v>
      </c>
      <c r="S6" s="1">
        <f t="shared" si="9"/>
        <v>0</v>
      </c>
      <c r="T6" s="1">
        <f t="shared" si="10"/>
        <v>0</v>
      </c>
      <c r="U6" s="1">
        <v>0</v>
      </c>
      <c r="V6" s="1">
        <f t="shared" si="11"/>
        <v>0</v>
      </c>
      <c r="W6" s="1">
        <f t="shared" si="12"/>
        <v>0</v>
      </c>
      <c r="X6" s="1">
        <f t="shared" si="13"/>
        <v>0</v>
      </c>
      <c r="Y6" s="1">
        <f t="shared" si="14"/>
        <v>0</v>
      </c>
      <c r="Z6" s="1">
        <f t="shared" si="15"/>
        <v>13.5</v>
      </c>
      <c r="AA6" s="1">
        <v>0</v>
      </c>
      <c r="AB6" s="1">
        <f t="shared" si="16"/>
        <v>0</v>
      </c>
      <c r="AC6" s="1">
        <f t="shared" si="17"/>
        <v>0</v>
      </c>
      <c r="AD6" s="1">
        <f t="shared" si="18"/>
        <v>0</v>
      </c>
      <c r="AE6" s="1">
        <v>0</v>
      </c>
      <c r="AF6" s="1">
        <f t="shared" si="19"/>
        <v>0</v>
      </c>
      <c r="AG6" s="1">
        <f t="shared" si="20"/>
        <v>5.6</v>
      </c>
      <c r="AH6" s="1">
        <f t="shared" si="21"/>
        <v>13.5</v>
      </c>
      <c r="AI6" s="2">
        <f t="shared" si="22"/>
        <v>6.4147627416522839E-3</v>
      </c>
      <c r="AJ6" s="2">
        <f t="shared" si="23"/>
        <v>7.6977152899824902E-2</v>
      </c>
      <c r="AK6" s="2">
        <f t="shared" si="24"/>
        <v>5.5935852372583472</v>
      </c>
      <c r="AL6" s="2">
        <f t="shared" si="25"/>
        <v>13.423022847100174</v>
      </c>
      <c r="AM6" s="2">
        <f t="shared" si="30"/>
        <v>-80.050131810193335</v>
      </c>
      <c r="AN6" s="2">
        <f t="shared" si="31"/>
        <v>0.69841827768014042</v>
      </c>
      <c r="AO6" s="10">
        <f t="shared" si="26"/>
        <v>0</v>
      </c>
      <c r="AP6" s="10">
        <f t="shared" si="27"/>
        <v>40.812653778558875</v>
      </c>
      <c r="AQ6" s="2">
        <f t="shared" si="32"/>
        <v>-30.230360281195082</v>
      </c>
      <c r="AR6" s="2">
        <f t="shared" si="33"/>
        <v>54.235676625659053</v>
      </c>
      <c r="AS6" s="2">
        <f t="shared" si="28"/>
        <v>0</v>
      </c>
      <c r="AT6" s="2">
        <f t="shared" si="29"/>
        <v>-1233.7812277575126</v>
      </c>
    </row>
    <row r="7" spans="1:50">
      <c r="A7" s="1">
        <v>4</v>
      </c>
      <c r="B7" s="1">
        <v>25.9</v>
      </c>
      <c r="C7" s="1">
        <v>0</v>
      </c>
      <c r="D7" s="1">
        <f>C7-C6</f>
        <v>0</v>
      </c>
      <c r="E7" s="1">
        <f t="shared" ref="E7:E54" si="34">IF(D7&lt;0,D7+360,D7)</f>
        <v>0</v>
      </c>
      <c r="F7" s="1">
        <f>ABS(C6-180-C7)</f>
        <v>180</v>
      </c>
      <c r="G7" s="1">
        <f>G6+180-D7</f>
        <v>350</v>
      </c>
      <c r="H7" s="1">
        <v>29</v>
      </c>
      <c r="I7" s="1">
        <f t="shared" si="0"/>
        <v>0</v>
      </c>
      <c r="J7" s="1">
        <f t="shared" si="1"/>
        <v>29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1">
        <f t="shared" si="6"/>
        <v>0</v>
      </c>
      <c r="P7" s="1">
        <f t="shared" si="7"/>
        <v>0</v>
      </c>
      <c r="Q7" s="1">
        <v>0</v>
      </c>
      <c r="R7" s="1">
        <f t="shared" si="8"/>
        <v>12.6</v>
      </c>
      <c r="S7" s="1">
        <f t="shared" si="9"/>
        <v>0</v>
      </c>
      <c r="T7" s="1">
        <f t="shared" si="10"/>
        <v>0</v>
      </c>
      <c r="U7" s="1">
        <v>0</v>
      </c>
      <c r="V7" s="1">
        <f t="shared" si="11"/>
        <v>0</v>
      </c>
      <c r="W7" s="1">
        <f t="shared" si="12"/>
        <v>0</v>
      </c>
      <c r="X7" s="1">
        <f t="shared" si="13"/>
        <v>0</v>
      </c>
      <c r="Y7" s="1">
        <f t="shared" si="14"/>
        <v>0</v>
      </c>
      <c r="Z7" s="1">
        <f t="shared" si="15"/>
        <v>22.7</v>
      </c>
      <c r="AA7" s="1">
        <v>0</v>
      </c>
      <c r="AB7" s="1">
        <f t="shared" si="16"/>
        <v>0</v>
      </c>
      <c r="AC7" s="1">
        <f t="shared" si="17"/>
        <v>0</v>
      </c>
      <c r="AD7" s="1">
        <f t="shared" si="18"/>
        <v>0</v>
      </c>
      <c r="AE7" s="1">
        <v>0</v>
      </c>
      <c r="AF7" s="1">
        <f t="shared" si="19"/>
        <v>0</v>
      </c>
      <c r="AG7" s="1">
        <f t="shared" si="20"/>
        <v>12.6</v>
      </c>
      <c r="AH7" s="1">
        <f t="shared" si="21"/>
        <v>22.7</v>
      </c>
      <c r="AI7" s="2">
        <f t="shared" si="22"/>
        <v>1.1379613356766722E-2</v>
      </c>
      <c r="AJ7" s="2">
        <f t="shared" si="23"/>
        <v>0.13655536028119622</v>
      </c>
      <c r="AK7" s="2">
        <f t="shared" si="24"/>
        <v>12.588620386643234</v>
      </c>
      <c r="AL7" s="2">
        <f t="shared" si="25"/>
        <v>22.563444639718803</v>
      </c>
      <c r="AM7" s="2">
        <f t="shared" si="30"/>
        <v>-74.456546572934982</v>
      </c>
      <c r="AN7" s="2">
        <f t="shared" si="31"/>
        <v>14.121441124780315</v>
      </c>
      <c r="AO7" s="10">
        <f t="shared" si="26"/>
        <v>5.5935852372583525</v>
      </c>
      <c r="AP7" s="10">
        <f t="shared" si="27"/>
        <v>54.235676625659053</v>
      </c>
      <c r="AQ7" s="2">
        <f t="shared" si="32"/>
        <v>18.182205623901588</v>
      </c>
      <c r="AR7" s="2">
        <f t="shared" si="33"/>
        <v>35.986467486818974</v>
      </c>
      <c r="AS7" s="2">
        <f t="shared" si="28"/>
        <v>201.2933732753483</v>
      </c>
      <c r="AT7" s="2">
        <f t="shared" si="29"/>
        <v>986.1242245591659</v>
      </c>
    </row>
    <row r="8" spans="1:50">
      <c r="A8" s="1">
        <v>5</v>
      </c>
      <c r="B8" s="1">
        <v>35.299999999999997</v>
      </c>
      <c r="C8" s="1">
        <v>0</v>
      </c>
      <c r="D8" s="1">
        <f>C8-C7</f>
        <v>0</v>
      </c>
      <c r="E8" s="1">
        <f t="shared" si="34"/>
        <v>0</v>
      </c>
      <c r="F8" s="1">
        <f>ABS(C7-180-C8)</f>
        <v>180</v>
      </c>
      <c r="G8" s="1">
        <f>G7+180-D8</f>
        <v>530</v>
      </c>
      <c r="H8" s="1">
        <v>334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">
        <f t="shared" si="6"/>
        <v>0</v>
      </c>
      <c r="P8" s="1">
        <f t="shared" si="7"/>
        <v>334</v>
      </c>
      <c r="Q8" s="1">
        <v>0</v>
      </c>
      <c r="R8" s="1">
        <f t="shared" si="8"/>
        <v>0</v>
      </c>
      <c r="S8" s="1">
        <f t="shared" si="9"/>
        <v>0</v>
      </c>
      <c r="T8" s="1">
        <f t="shared" si="10"/>
        <v>0</v>
      </c>
      <c r="U8" s="1">
        <v>0</v>
      </c>
      <c r="V8" s="1">
        <f t="shared" si="11"/>
        <v>0</v>
      </c>
      <c r="W8" s="1">
        <f t="shared" si="12"/>
        <v>0</v>
      </c>
      <c r="X8" s="1">
        <f t="shared" si="13"/>
        <v>-15.5</v>
      </c>
      <c r="Y8" s="1">
        <f t="shared" si="14"/>
        <v>0</v>
      </c>
      <c r="Z8" s="1">
        <f t="shared" si="15"/>
        <v>0</v>
      </c>
      <c r="AA8" s="1">
        <v>0</v>
      </c>
      <c r="AB8" s="1">
        <f t="shared" si="16"/>
        <v>0</v>
      </c>
      <c r="AC8" s="1">
        <f t="shared" si="17"/>
        <v>0</v>
      </c>
      <c r="AD8" s="1">
        <f t="shared" si="18"/>
        <v>0</v>
      </c>
      <c r="AE8" s="1">
        <v>0</v>
      </c>
      <c r="AF8" s="1">
        <f t="shared" si="19"/>
        <v>31.7</v>
      </c>
      <c r="AG8" s="1">
        <f t="shared" si="20"/>
        <v>-15.5</v>
      </c>
      <c r="AH8" s="1">
        <f t="shared" si="21"/>
        <v>31.7</v>
      </c>
      <c r="AI8" s="2">
        <f t="shared" si="22"/>
        <v>1.550966608084422E-2</v>
      </c>
      <c r="AJ8" s="2">
        <f t="shared" si="23"/>
        <v>0.18611599297012457</v>
      </c>
      <c r="AK8" s="2">
        <f t="shared" si="24"/>
        <v>-15.515509666080844</v>
      </c>
      <c r="AL8" s="2">
        <f t="shared" si="25"/>
        <v>31.513884007029876</v>
      </c>
      <c r="AM8" s="2">
        <f t="shared" si="30"/>
        <v>-61.867926186291747</v>
      </c>
      <c r="AN8" s="2">
        <f t="shared" si="31"/>
        <v>36.684885764499114</v>
      </c>
      <c r="AO8" s="10">
        <f t="shared" si="26"/>
        <v>18.182205623901588</v>
      </c>
      <c r="AP8" s="10">
        <f t="shared" si="27"/>
        <v>76.799121265377849</v>
      </c>
      <c r="AQ8" s="2">
        <f t="shared" si="32"/>
        <v>-2.9268892794376029</v>
      </c>
      <c r="AR8" s="2">
        <f t="shared" si="33"/>
        <v>54.077328646748668</v>
      </c>
      <c r="AS8" s="2">
        <f t="shared" si="28"/>
        <v>983.2451090464881</v>
      </c>
      <c r="AT8" s="2">
        <f t="shared" si="29"/>
        <v>-224.78252470186285</v>
      </c>
      <c r="AW8" s="1">
        <v>100</v>
      </c>
      <c r="AX8" s="1">
        <v>90</v>
      </c>
    </row>
    <row r="9" spans="1:50">
      <c r="A9" s="1">
        <v>6</v>
      </c>
      <c r="B9" s="1">
        <v>54.5</v>
      </c>
      <c r="H9" s="1">
        <v>18.5</v>
      </c>
      <c r="I9" s="1">
        <f t="shared" si="0"/>
        <v>0</v>
      </c>
      <c r="J9" s="1">
        <f t="shared" si="1"/>
        <v>18.5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1">
        <f t="shared" si="6"/>
        <v>0</v>
      </c>
      <c r="P9" s="1">
        <f t="shared" si="7"/>
        <v>0</v>
      </c>
      <c r="Q9" s="1">
        <v>0</v>
      </c>
      <c r="R9" s="1">
        <f t="shared" si="8"/>
        <v>17.3</v>
      </c>
      <c r="S9" s="1">
        <f t="shared" si="9"/>
        <v>0</v>
      </c>
      <c r="T9" s="1">
        <f t="shared" si="10"/>
        <v>0</v>
      </c>
      <c r="U9" s="1">
        <v>0</v>
      </c>
      <c r="V9" s="1">
        <f t="shared" si="11"/>
        <v>0</v>
      </c>
      <c r="W9" s="1">
        <f t="shared" si="12"/>
        <v>0</v>
      </c>
      <c r="X9" s="1">
        <f t="shared" si="13"/>
        <v>0</v>
      </c>
      <c r="Y9" s="1">
        <f t="shared" si="14"/>
        <v>0</v>
      </c>
      <c r="Z9" s="1">
        <f t="shared" si="15"/>
        <v>51.7</v>
      </c>
      <c r="AA9" s="1">
        <v>0</v>
      </c>
      <c r="AB9" s="1">
        <f t="shared" si="16"/>
        <v>0</v>
      </c>
      <c r="AC9" s="1">
        <f t="shared" si="17"/>
        <v>0</v>
      </c>
      <c r="AD9" s="1">
        <f t="shared" si="18"/>
        <v>0</v>
      </c>
      <c r="AE9" s="1">
        <v>0</v>
      </c>
      <c r="AF9" s="1">
        <f t="shared" si="19"/>
        <v>0</v>
      </c>
      <c r="AG9" s="1">
        <f t="shared" si="20"/>
        <v>17.3</v>
      </c>
      <c r="AH9" s="1">
        <f t="shared" si="21"/>
        <v>51.7</v>
      </c>
      <c r="AI9" s="2">
        <f t="shared" si="22"/>
        <v>2.3945518453428048E-2</v>
      </c>
      <c r="AJ9" s="2">
        <f t="shared" si="23"/>
        <v>0.2873462214411272</v>
      </c>
      <c r="AK9" s="2">
        <f t="shared" si="24"/>
        <v>17.276054481546574</v>
      </c>
      <c r="AL9" s="2">
        <f t="shared" si="25"/>
        <v>51.412653778558877</v>
      </c>
      <c r="AM9" s="2">
        <f t="shared" si="30"/>
        <v>-77.383435852372585</v>
      </c>
      <c r="AN9" s="2">
        <f t="shared" si="31"/>
        <v>68.198769771528987</v>
      </c>
      <c r="AO9" s="10">
        <f t="shared" si="26"/>
        <v>2.6666959578207496</v>
      </c>
      <c r="AP9" s="10">
        <f t="shared" si="27"/>
        <v>108.31300527240772</v>
      </c>
      <c r="AQ9" s="2">
        <f t="shared" si="32"/>
        <v>1.7605448154657353</v>
      </c>
      <c r="AR9" s="2">
        <f t="shared" si="33"/>
        <v>82.926537785588764</v>
      </c>
      <c r="AS9" s="2">
        <f t="shared" si="28"/>
        <v>221.13986310889922</v>
      </c>
      <c r="AT9" s="2">
        <f t="shared" si="29"/>
        <v>190.68989987985026</v>
      </c>
      <c r="AW9" s="1">
        <v>141</v>
      </c>
      <c r="AX9" s="1">
        <v>360</v>
      </c>
    </row>
    <row r="10" spans="1:50">
      <c r="A10" s="1">
        <v>7</v>
      </c>
      <c r="B10" s="1">
        <v>40.5</v>
      </c>
      <c r="H10" s="1">
        <v>29</v>
      </c>
      <c r="I10" s="1">
        <f t="shared" si="0"/>
        <v>0</v>
      </c>
      <c r="J10" s="1">
        <f t="shared" si="1"/>
        <v>29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1">
        <f t="shared" si="6"/>
        <v>0</v>
      </c>
      <c r="P10" s="1">
        <f t="shared" si="7"/>
        <v>0</v>
      </c>
      <c r="Q10" s="1">
        <v>0</v>
      </c>
      <c r="R10" s="1">
        <f t="shared" si="8"/>
        <v>19.600000000000001</v>
      </c>
      <c r="S10" s="1">
        <f t="shared" si="9"/>
        <v>0</v>
      </c>
      <c r="T10" s="1">
        <f t="shared" si="10"/>
        <v>0</v>
      </c>
      <c r="U10" s="1">
        <v>0</v>
      </c>
      <c r="V10" s="1">
        <f t="shared" si="11"/>
        <v>0</v>
      </c>
      <c r="W10" s="1">
        <f t="shared" si="12"/>
        <v>0</v>
      </c>
      <c r="X10" s="1">
        <f t="shared" si="13"/>
        <v>0</v>
      </c>
      <c r="Y10" s="1">
        <f t="shared" si="14"/>
        <v>0</v>
      </c>
      <c r="Z10" s="1">
        <f t="shared" si="15"/>
        <v>35.4</v>
      </c>
      <c r="AA10" s="1">
        <v>0</v>
      </c>
      <c r="AB10" s="1">
        <f t="shared" si="16"/>
        <v>0</v>
      </c>
      <c r="AC10" s="1">
        <f t="shared" si="17"/>
        <v>0</v>
      </c>
      <c r="AD10" s="1">
        <f t="shared" si="18"/>
        <v>0</v>
      </c>
      <c r="AE10" s="1">
        <v>0</v>
      </c>
      <c r="AF10" s="1">
        <f t="shared" si="19"/>
        <v>0</v>
      </c>
      <c r="AG10" s="1">
        <f t="shared" si="20"/>
        <v>19.600000000000001</v>
      </c>
      <c r="AH10" s="1">
        <f t="shared" si="21"/>
        <v>35.4</v>
      </c>
      <c r="AI10" s="2">
        <f t="shared" si="22"/>
        <v>1.7794376098419006E-2</v>
      </c>
      <c r="AJ10" s="2">
        <f t="shared" si="23"/>
        <v>0.21353251318102112</v>
      </c>
      <c r="AK10" s="2">
        <f t="shared" si="24"/>
        <v>19.582205623901583</v>
      </c>
      <c r="AL10" s="2">
        <f t="shared" si="25"/>
        <v>35.186467486818977</v>
      </c>
      <c r="AM10" s="2">
        <f t="shared" si="30"/>
        <v>-60.107381370826012</v>
      </c>
      <c r="AN10" s="2">
        <f t="shared" si="31"/>
        <v>119.61142355008786</v>
      </c>
      <c r="AO10" s="10">
        <f t="shared" si="26"/>
        <v>19.942750439367323</v>
      </c>
      <c r="AP10" s="10">
        <f t="shared" si="27"/>
        <v>159.72565905096661</v>
      </c>
      <c r="AQ10" s="2">
        <f t="shared" si="32"/>
        <v>36.858260105448153</v>
      </c>
      <c r="AR10" s="2">
        <f t="shared" si="33"/>
        <v>86.59912126537786</v>
      </c>
      <c r="AS10" s="2">
        <f t="shared" si="28"/>
        <v>1727.0246636639383</v>
      </c>
      <c r="AT10" s="2">
        <f t="shared" si="29"/>
        <v>5887.2098868146568</v>
      </c>
      <c r="AW10" s="1">
        <v>25</v>
      </c>
      <c r="AX10" s="1">
        <v>46</v>
      </c>
    </row>
    <row r="11" spans="1:50">
      <c r="A11" s="1">
        <v>8</v>
      </c>
      <c r="B11" s="1">
        <v>79.2</v>
      </c>
      <c r="H11" s="1">
        <v>144.5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144.5</v>
      </c>
      <c r="M11" s="1">
        <f t="shared" si="4"/>
        <v>0</v>
      </c>
      <c r="N11" s="1">
        <f t="shared" si="5"/>
        <v>0</v>
      </c>
      <c r="O11" s="1">
        <f t="shared" si="6"/>
        <v>0</v>
      </c>
      <c r="P11" s="1">
        <f t="shared" si="7"/>
        <v>0</v>
      </c>
      <c r="Q11" s="1">
        <v>0</v>
      </c>
      <c r="R11" s="1">
        <f t="shared" si="8"/>
        <v>0</v>
      </c>
      <c r="S11" s="1">
        <f t="shared" si="9"/>
        <v>0</v>
      </c>
      <c r="T11" s="1">
        <f t="shared" si="10"/>
        <v>46</v>
      </c>
      <c r="U11" s="1">
        <v>0</v>
      </c>
      <c r="V11" s="1">
        <f t="shared" si="11"/>
        <v>0</v>
      </c>
      <c r="W11" s="1">
        <f t="shared" si="12"/>
        <v>0</v>
      </c>
      <c r="X11" s="1">
        <f t="shared" si="13"/>
        <v>0</v>
      </c>
      <c r="Y11" s="1">
        <f t="shared" si="14"/>
        <v>0</v>
      </c>
      <c r="Z11" s="1">
        <f t="shared" si="15"/>
        <v>0</v>
      </c>
      <c r="AA11" s="1">
        <v>0</v>
      </c>
      <c r="AB11" s="1">
        <f t="shared" si="16"/>
        <v>-64.5</v>
      </c>
      <c r="AC11" s="1">
        <f t="shared" si="17"/>
        <v>0</v>
      </c>
      <c r="AD11" s="1">
        <f t="shared" si="18"/>
        <v>0</v>
      </c>
      <c r="AE11" s="1">
        <v>0</v>
      </c>
      <c r="AF11" s="1">
        <f t="shared" si="19"/>
        <v>0</v>
      </c>
      <c r="AG11" s="1">
        <f t="shared" si="20"/>
        <v>46</v>
      </c>
      <c r="AH11" s="1">
        <f t="shared" si="21"/>
        <v>-64.5</v>
      </c>
      <c r="AI11" s="2">
        <f t="shared" si="22"/>
        <v>3.4797891036908286E-2</v>
      </c>
      <c r="AJ11" s="2">
        <f t="shared" si="23"/>
        <v>0.41757469244288575</v>
      </c>
      <c r="AK11" s="2">
        <f t="shared" si="24"/>
        <v>45.965202108963091</v>
      </c>
      <c r="AL11" s="2">
        <f t="shared" si="25"/>
        <v>-64.917574692442884</v>
      </c>
      <c r="AM11" s="2">
        <f t="shared" si="30"/>
        <v>-40.525175746924432</v>
      </c>
      <c r="AN11" s="2">
        <f t="shared" si="31"/>
        <v>154.79789103690683</v>
      </c>
      <c r="AO11" s="10">
        <f t="shared" si="26"/>
        <v>39.524956063268903</v>
      </c>
      <c r="AP11" s="10">
        <f t="shared" si="27"/>
        <v>194.91212653778558</v>
      </c>
      <c r="AQ11" s="2">
        <f t="shared" si="32"/>
        <v>65.547407732864656</v>
      </c>
      <c r="AR11" s="2">
        <f t="shared" si="33"/>
        <v>-29.731107205623914</v>
      </c>
      <c r="AS11" s="2">
        <f t="shared" si="28"/>
        <v>-1175.1207060146228</v>
      </c>
      <c r="AT11" s="2">
        <f t="shared" si="29"/>
        <v>12775.984630251942</v>
      </c>
      <c r="AW11" s="1">
        <v>49</v>
      </c>
      <c r="AX11" s="1">
        <v>100</v>
      </c>
    </row>
    <row r="12" spans="1:50">
      <c r="A12" s="1">
        <v>9</v>
      </c>
      <c r="B12" s="1">
        <v>57.4</v>
      </c>
      <c r="H12" s="1">
        <v>216.5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216.5</v>
      </c>
      <c r="O12" s="1">
        <f t="shared" si="6"/>
        <v>0</v>
      </c>
      <c r="P12" s="1">
        <f t="shared" si="7"/>
        <v>0</v>
      </c>
      <c r="Q12" s="1">
        <v>0</v>
      </c>
      <c r="R12" s="1">
        <f t="shared" si="8"/>
        <v>0</v>
      </c>
      <c r="S12" s="1">
        <f t="shared" si="9"/>
        <v>0</v>
      </c>
      <c r="T12" s="1">
        <f t="shared" si="10"/>
        <v>0</v>
      </c>
      <c r="U12" s="1">
        <v>0</v>
      </c>
      <c r="V12" s="1">
        <f t="shared" si="11"/>
        <v>-34.1</v>
      </c>
      <c r="W12" s="1">
        <f t="shared" si="12"/>
        <v>0</v>
      </c>
      <c r="X12" s="1">
        <f t="shared" si="13"/>
        <v>0</v>
      </c>
      <c r="Y12" s="1">
        <f t="shared" si="14"/>
        <v>0</v>
      </c>
      <c r="Z12" s="1">
        <f t="shared" si="15"/>
        <v>0</v>
      </c>
      <c r="AA12" s="1">
        <v>0</v>
      </c>
      <c r="AB12" s="1">
        <f t="shared" si="16"/>
        <v>0</v>
      </c>
      <c r="AC12" s="1">
        <f t="shared" si="17"/>
        <v>0</v>
      </c>
      <c r="AD12" s="1">
        <f t="shared" si="18"/>
        <v>-46.1</v>
      </c>
      <c r="AE12" s="1">
        <v>0</v>
      </c>
      <c r="AF12" s="1">
        <f t="shared" si="19"/>
        <v>0</v>
      </c>
      <c r="AG12" s="1">
        <f t="shared" si="20"/>
        <v>-34.1</v>
      </c>
      <c r="AH12" s="1">
        <f t="shared" si="21"/>
        <v>-46.1</v>
      </c>
      <c r="AI12" s="2">
        <f t="shared" si="22"/>
        <v>2.5219683655537062E-2</v>
      </c>
      <c r="AJ12" s="2">
        <f t="shared" si="23"/>
        <v>0.30263620386643486</v>
      </c>
      <c r="AK12" s="2">
        <f t="shared" si="24"/>
        <v>-34.125219683655537</v>
      </c>
      <c r="AL12" s="2">
        <f t="shared" si="25"/>
        <v>-46.402636203866436</v>
      </c>
      <c r="AM12" s="2">
        <f t="shared" si="30"/>
        <v>5.4400263620386582</v>
      </c>
      <c r="AN12" s="2">
        <f t="shared" si="31"/>
        <v>89.880316344463949</v>
      </c>
      <c r="AO12" s="10">
        <f t="shared" si="26"/>
        <v>85.490158172231986</v>
      </c>
      <c r="AP12" s="10">
        <f t="shared" si="27"/>
        <v>129.9945518453427</v>
      </c>
      <c r="AQ12" s="2">
        <f t="shared" si="32"/>
        <v>11.839982425307554</v>
      </c>
      <c r="AR12" s="2">
        <f t="shared" si="33"/>
        <v>-111.32021089630933</v>
      </c>
      <c r="AS12" s="2">
        <f t="shared" si="28"/>
        <v>-9516.7824372917075</v>
      </c>
      <c r="AT12" s="2">
        <f t="shared" si="29"/>
        <v>1539.1332092345892</v>
      </c>
      <c r="AW12" s="1">
        <v>41</v>
      </c>
      <c r="AX12" s="1">
        <v>130</v>
      </c>
    </row>
    <row r="13" spans="1:50">
      <c r="A13" s="1">
        <v>10</v>
      </c>
      <c r="B13" s="1">
        <v>63.5</v>
      </c>
      <c r="H13" s="1">
        <v>174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174</v>
      </c>
      <c r="M13" s="1">
        <f t="shared" si="4"/>
        <v>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v>0</v>
      </c>
      <c r="R13" s="1">
        <f t="shared" si="8"/>
        <v>0</v>
      </c>
      <c r="S13" s="1">
        <f t="shared" si="9"/>
        <v>0</v>
      </c>
      <c r="T13" s="1">
        <f t="shared" si="10"/>
        <v>6.6</v>
      </c>
      <c r="U13" s="1">
        <v>0</v>
      </c>
      <c r="V13" s="1">
        <f t="shared" si="11"/>
        <v>0</v>
      </c>
      <c r="W13" s="1">
        <f t="shared" si="12"/>
        <v>0</v>
      </c>
      <c r="X13" s="1">
        <f t="shared" si="13"/>
        <v>0</v>
      </c>
      <c r="Y13" s="1">
        <f t="shared" si="14"/>
        <v>0</v>
      </c>
      <c r="Z13" s="1">
        <f t="shared" si="15"/>
        <v>0</v>
      </c>
      <c r="AA13" s="1">
        <v>0</v>
      </c>
      <c r="AB13" s="1">
        <f t="shared" si="16"/>
        <v>-63.2</v>
      </c>
      <c r="AC13" s="1">
        <f t="shared" si="17"/>
        <v>0</v>
      </c>
      <c r="AD13" s="1">
        <f t="shared" si="18"/>
        <v>0</v>
      </c>
      <c r="AE13" s="1">
        <v>0</v>
      </c>
      <c r="AF13" s="1">
        <f t="shared" si="19"/>
        <v>0</v>
      </c>
      <c r="AG13" s="1">
        <f t="shared" si="20"/>
        <v>6.6</v>
      </c>
      <c r="AH13" s="1">
        <f t="shared" si="21"/>
        <v>-63.2</v>
      </c>
      <c r="AI13" s="2">
        <f t="shared" si="22"/>
        <v>2.7899824253076716E-2</v>
      </c>
      <c r="AJ13" s="2">
        <f t="shared" si="23"/>
        <v>0.33479789103690966</v>
      </c>
      <c r="AK13" s="2">
        <f t="shared" si="24"/>
        <v>6.5721001757469226</v>
      </c>
      <c r="AL13" s="2">
        <f t="shared" si="25"/>
        <v>-63.534797891036909</v>
      </c>
      <c r="AM13" s="2">
        <f t="shared" si="30"/>
        <v>-28.685193321616879</v>
      </c>
      <c r="AN13" s="2">
        <f t="shared" si="31"/>
        <v>43.477680140597514</v>
      </c>
      <c r="AO13" s="10">
        <f t="shared" si="26"/>
        <v>51.364938488576456</v>
      </c>
      <c r="AP13" s="10">
        <f t="shared" si="27"/>
        <v>83.591915641476248</v>
      </c>
      <c r="AQ13" s="2">
        <f t="shared" si="32"/>
        <v>-27.553119507908605</v>
      </c>
      <c r="AR13" s="2">
        <f t="shared" si="33"/>
        <v>-109.93743409490335</v>
      </c>
      <c r="AS13" s="2">
        <f t="shared" si="28"/>
        <v>-5646.929539876639</v>
      </c>
      <c r="AT13" s="2">
        <f t="shared" si="29"/>
        <v>-2303.2180415646098</v>
      </c>
      <c r="AW13" s="1">
        <v>12</v>
      </c>
      <c r="AX13" s="1">
        <v>170</v>
      </c>
    </row>
    <row r="14" spans="1:50">
      <c r="A14" s="1">
        <v>11</v>
      </c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1">
        <f t="shared" si="6"/>
        <v>0</v>
      </c>
      <c r="P14" s="1">
        <f t="shared" si="7"/>
        <v>0</v>
      </c>
      <c r="Q14" s="1">
        <v>0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>
        <v>0</v>
      </c>
      <c r="V14" s="1">
        <f t="shared" si="11"/>
        <v>0</v>
      </c>
      <c r="W14" s="1">
        <f t="shared" si="12"/>
        <v>0</v>
      </c>
      <c r="X14" s="1">
        <f t="shared" si="13"/>
        <v>0</v>
      </c>
      <c r="Y14" s="1">
        <f t="shared" si="14"/>
        <v>0</v>
      </c>
      <c r="Z14" s="1">
        <f t="shared" si="15"/>
        <v>0</v>
      </c>
      <c r="AA14" s="1">
        <v>0</v>
      </c>
      <c r="AB14" s="1">
        <f t="shared" si="16"/>
        <v>0</v>
      </c>
      <c r="AC14" s="1">
        <f t="shared" si="17"/>
        <v>0</v>
      </c>
      <c r="AD14" s="1">
        <f t="shared" si="18"/>
        <v>0</v>
      </c>
      <c r="AE14" s="1">
        <v>0</v>
      </c>
      <c r="AF14" s="1">
        <f t="shared" si="19"/>
        <v>0</v>
      </c>
      <c r="AG14" s="1">
        <f t="shared" si="20"/>
        <v>0</v>
      </c>
      <c r="AH14" s="1">
        <f t="shared" si="21"/>
        <v>0</v>
      </c>
      <c r="AI14" s="2">
        <f t="shared" si="22"/>
        <v>0</v>
      </c>
      <c r="AJ14" s="2">
        <f t="shared" si="23"/>
        <v>0</v>
      </c>
      <c r="AK14" s="2">
        <f t="shared" si="24"/>
        <v>0</v>
      </c>
      <c r="AL14" s="2">
        <f t="shared" si="25"/>
        <v>0</v>
      </c>
      <c r="AM14" s="2">
        <f t="shared" si="30"/>
        <v>-22.113093145869957</v>
      </c>
      <c r="AN14" s="2">
        <f t="shared" si="31"/>
        <v>-20.057117750439396</v>
      </c>
      <c r="AO14" s="10">
        <f t="shared" si="26"/>
        <v>57.937038664323381</v>
      </c>
      <c r="AP14" s="10">
        <f t="shared" si="27"/>
        <v>20.057117750439339</v>
      </c>
      <c r="AQ14" s="2">
        <f t="shared" si="32"/>
        <v>6.5721001757469253</v>
      </c>
      <c r="AR14" s="2">
        <f t="shared" si="33"/>
        <v>-63.534797891036909</v>
      </c>
      <c r="AS14" s="2">
        <f t="shared" si="28"/>
        <v>-3681.0180419429771</v>
      </c>
      <c r="AT14" s="2">
        <f t="shared" si="29"/>
        <v>131.81738709263917</v>
      </c>
      <c r="AW14" s="1">
        <v>40</v>
      </c>
      <c r="AX14" s="1">
        <v>220</v>
      </c>
    </row>
    <row r="15" spans="1:50">
      <c r="A15" s="1">
        <v>12</v>
      </c>
      <c r="I15" s="1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>
        <f t="shared" si="6"/>
        <v>0</v>
      </c>
      <c r="P15" s="1">
        <f t="shared" si="7"/>
        <v>0</v>
      </c>
      <c r="Q15" s="1">
        <v>0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>
        <v>0</v>
      </c>
      <c r="V15" s="1">
        <f t="shared" si="11"/>
        <v>0</v>
      </c>
      <c r="W15" s="1">
        <f t="shared" si="12"/>
        <v>0</v>
      </c>
      <c r="X15" s="1">
        <f t="shared" si="13"/>
        <v>0</v>
      </c>
      <c r="Y15" s="1">
        <f t="shared" si="14"/>
        <v>0</v>
      </c>
      <c r="Z15" s="1">
        <f t="shared" si="15"/>
        <v>0</v>
      </c>
      <c r="AA15" s="1">
        <v>0</v>
      </c>
      <c r="AB15" s="1">
        <f t="shared" si="16"/>
        <v>0</v>
      </c>
      <c r="AC15" s="1">
        <f t="shared" si="17"/>
        <v>0</v>
      </c>
      <c r="AD15" s="1">
        <f t="shared" si="18"/>
        <v>0</v>
      </c>
      <c r="AE15" s="1">
        <v>0</v>
      </c>
      <c r="AF15" s="1">
        <f t="shared" si="19"/>
        <v>0</v>
      </c>
      <c r="AG15" s="1">
        <f t="shared" si="20"/>
        <v>0</v>
      </c>
      <c r="AH15" s="1">
        <f t="shared" si="21"/>
        <v>0</v>
      </c>
      <c r="AI15" s="2">
        <f t="shared" si="22"/>
        <v>0</v>
      </c>
      <c r="AJ15" s="2">
        <f t="shared" si="23"/>
        <v>0</v>
      </c>
      <c r="AK15" s="2">
        <f t="shared" si="24"/>
        <v>0</v>
      </c>
      <c r="AL15" s="2">
        <f t="shared" si="25"/>
        <v>0</v>
      </c>
      <c r="AM15" s="2">
        <f t="shared" si="30"/>
        <v>-22.113093145869957</v>
      </c>
      <c r="AN15" s="2">
        <f t="shared" si="31"/>
        <v>-20.057117750439396</v>
      </c>
      <c r="AO15" s="10">
        <f t="shared" si="26"/>
        <v>57.937038664323381</v>
      </c>
      <c r="AP15" s="10">
        <f t="shared" si="27"/>
        <v>20.057117750439339</v>
      </c>
      <c r="AQ15" s="2">
        <f t="shared" si="32"/>
        <v>0</v>
      </c>
      <c r="AR15" s="2">
        <f t="shared" si="33"/>
        <v>0</v>
      </c>
      <c r="AS15" s="2">
        <f t="shared" si="28"/>
        <v>0</v>
      </c>
      <c r="AT15" s="2">
        <f t="shared" si="29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1">
        <f t="shared" si="6"/>
        <v>0</v>
      </c>
      <c r="P16" s="1">
        <f t="shared" si="7"/>
        <v>0</v>
      </c>
      <c r="Q16" s="1">
        <v>0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>
        <v>0</v>
      </c>
      <c r="V16" s="1">
        <f t="shared" si="11"/>
        <v>0</v>
      </c>
      <c r="W16" s="1">
        <f t="shared" si="12"/>
        <v>0</v>
      </c>
      <c r="X16" s="1">
        <f t="shared" si="13"/>
        <v>0</v>
      </c>
      <c r="Y16" s="1">
        <f t="shared" si="14"/>
        <v>0</v>
      </c>
      <c r="Z16" s="1">
        <f t="shared" si="15"/>
        <v>0</v>
      </c>
      <c r="AA16" s="1">
        <v>0</v>
      </c>
      <c r="AB16" s="1">
        <f t="shared" si="16"/>
        <v>0</v>
      </c>
      <c r="AC16" s="1">
        <f t="shared" si="17"/>
        <v>0</v>
      </c>
      <c r="AD16" s="1">
        <f t="shared" si="18"/>
        <v>0</v>
      </c>
      <c r="AE16" s="1">
        <v>0</v>
      </c>
      <c r="AF16" s="1">
        <f t="shared" si="19"/>
        <v>0</v>
      </c>
      <c r="AG16" s="1">
        <f t="shared" si="20"/>
        <v>0</v>
      </c>
      <c r="AH16" s="1">
        <f t="shared" si="21"/>
        <v>0</v>
      </c>
      <c r="AI16" s="2">
        <f t="shared" si="22"/>
        <v>0</v>
      </c>
      <c r="AJ16" s="2">
        <f t="shared" si="23"/>
        <v>0</v>
      </c>
      <c r="AK16" s="2">
        <f t="shared" si="24"/>
        <v>0</v>
      </c>
      <c r="AL16" s="2">
        <f t="shared" si="25"/>
        <v>0</v>
      </c>
      <c r="AM16" s="2">
        <f t="shared" si="30"/>
        <v>-22.113093145869957</v>
      </c>
      <c r="AN16" s="2">
        <f t="shared" si="31"/>
        <v>-20.057117750439396</v>
      </c>
      <c r="AO16" s="10">
        <f t="shared" si="26"/>
        <v>57.937038664323381</v>
      </c>
      <c r="AP16" s="10">
        <f t="shared" si="27"/>
        <v>20.057117750439339</v>
      </c>
      <c r="AQ16" s="2">
        <f t="shared" si="32"/>
        <v>0</v>
      </c>
      <c r="AR16" s="2">
        <f t="shared" si="33"/>
        <v>0</v>
      </c>
      <c r="AS16" s="2">
        <f t="shared" si="28"/>
        <v>0</v>
      </c>
      <c r="AT16" s="2">
        <f t="shared" si="29"/>
        <v>0</v>
      </c>
      <c r="AW16" s="1">
        <v>19</v>
      </c>
      <c r="AX16" s="1">
        <v>115</v>
      </c>
    </row>
    <row r="17" spans="1:50">
      <c r="A17" s="1">
        <v>14</v>
      </c>
      <c r="C17" s="1">
        <f>H17</f>
        <v>0</v>
      </c>
      <c r="D17" s="1">
        <f>C17-C16</f>
        <v>0</v>
      </c>
      <c r="E17" s="1">
        <f t="shared" si="34"/>
        <v>0</v>
      </c>
      <c r="F17" s="1">
        <f>IF(E17&gt;180,E17-180,E17)</f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f t="shared" si="5"/>
        <v>0</v>
      </c>
      <c r="O17" s="1">
        <f t="shared" si="6"/>
        <v>0</v>
      </c>
      <c r="P17" s="1">
        <f t="shared" si="7"/>
        <v>0</v>
      </c>
      <c r="Q17" s="1"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v>0</v>
      </c>
      <c r="V17" s="1">
        <f t="shared" si="11"/>
        <v>0</v>
      </c>
      <c r="W17" s="1">
        <f t="shared" si="12"/>
        <v>0</v>
      </c>
      <c r="X17" s="1">
        <f t="shared" si="13"/>
        <v>0</v>
      </c>
      <c r="Y17" s="1">
        <f t="shared" si="14"/>
        <v>0</v>
      </c>
      <c r="Z17" s="1">
        <f t="shared" si="15"/>
        <v>0</v>
      </c>
      <c r="AA17" s="1">
        <v>0</v>
      </c>
      <c r="AB17" s="1">
        <f t="shared" si="16"/>
        <v>0</v>
      </c>
      <c r="AC17" s="1">
        <f t="shared" si="17"/>
        <v>0</v>
      </c>
      <c r="AD17" s="1">
        <f t="shared" si="18"/>
        <v>0</v>
      </c>
      <c r="AE17" s="1">
        <v>0</v>
      </c>
      <c r="AF17" s="1">
        <f t="shared" si="19"/>
        <v>0</v>
      </c>
      <c r="AG17" s="1">
        <f t="shared" si="20"/>
        <v>0</v>
      </c>
      <c r="AH17" s="1">
        <f t="shared" si="21"/>
        <v>0</v>
      </c>
      <c r="AI17" s="2">
        <f t="shared" si="22"/>
        <v>0</v>
      </c>
      <c r="AJ17" s="2">
        <f t="shared" si="23"/>
        <v>0</v>
      </c>
      <c r="AK17" s="2">
        <f t="shared" si="24"/>
        <v>0</v>
      </c>
      <c r="AL17" s="2">
        <f t="shared" si="25"/>
        <v>0</v>
      </c>
      <c r="AM17" s="2">
        <f t="shared" si="30"/>
        <v>-22.113093145869957</v>
      </c>
      <c r="AN17" s="2">
        <f t="shared" si="31"/>
        <v>-20.057117750439396</v>
      </c>
      <c r="AO17" s="10">
        <f t="shared" si="26"/>
        <v>57.937038664323381</v>
      </c>
      <c r="AP17" s="10">
        <f t="shared" si="27"/>
        <v>20.057117750439339</v>
      </c>
      <c r="AQ17" s="2">
        <f t="shared" si="32"/>
        <v>0</v>
      </c>
      <c r="AR17" s="2">
        <f t="shared" si="33"/>
        <v>0</v>
      </c>
      <c r="AS17" s="2">
        <f t="shared" si="28"/>
        <v>0</v>
      </c>
      <c r="AT17" s="2">
        <f t="shared" si="29"/>
        <v>0</v>
      </c>
      <c r="AW17" s="1">
        <v>33</v>
      </c>
      <c r="AX17" s="1">
        <v>160</v>
      </c>
    </row>
    <row r="18" spans="1:50">
      <c r="A18" s="1">
        <v>15</v>
      </c>
      <c r="C18" s="1">
        <v>20</v>
      </c>
      <c r="D18" s="1">
        <v>80</v>
      </c>
      <c r="E18" s="1">
        <v>280</v>
      </c>
      <c r="F18" s="1">
        <f>ABS(C22-180-C18+360)</f>
        <v>160</v>
      </c>
      <c r="G18" s="1">
        <f>IF(C18&lt;&gt;0,C18,0)</f>
        <v>20</v>
      </c>
      <c r="I18" s="1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1">
        <f t="shared" si="6"/>
        <v>0</v>
      </c>
      <c r="P18" s="1">
        <f t="shared" si="7"/>
        <v>0</v>
      </c>
      <c r="Q18" s="1"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v>0</v>
      </c>
      <c r="V18" s="1">
        <f t="shared" si="11"/>
        <v>0</v>
      </c>
      <c r="W18" s="1">
        <f t="shared" si="12"/>
        <v>0</v>
      </c>
      <c r="X18" s="1">
        <f t="shared" si="13"/>
        <v>0</v>
      </c>
      <c r="Y18" s="1">
        <f t="shared" si="14"/>
        <v>0</v>
      </c>
      <c r="Z18" s="1">
        <f t="shared" si="15"/>
        <v>0</v>
      </c>
      <c r="AA18" s="1">
        <v>0</v>
      </c>
      <c r="AB18" s="1">
        <f t="shared" si="16"/>
        <v>0</v>
      </c>
      <c r="AC18" s="1">
        <f t="shared" si="17"/>
        <v>0</v>
      </c>
      <c r="AD18" s="1">
        <f t="shared" si="18"/>
        <v>0</v>
      </c>
      <c r="AE18" s="1">
        <v>0</v>
      </c>
      <c r="AF18" s="1">
        <f t="shared" si="19"/>
        <v>0</v>
      </c>
      <c r="AG18" s="1">
        <f t="shared" si="20"/>
        <v>0</v>
      </c>
      <c r="AH18" s="1">
        <f t="shared" si="21"/>
        <v>0</v>
      </c>
      <c r="AI18" s="2">
        <f t="shared" si="22"/>
        <v>0</v>
      </c>
      <c r="AJ18" s="2">
        <f t="shared" si="23"/>
        <v>0</v>
      </c>
      <c r="AK18" s="2">
        <f t="shared" si="24"/>
        <v>0</v>
      </c>
      <c r="AL18" s="2">
        <f t="shared" si="25"/>
        <v>0</v>
      </c>
      <c r="AM18" s="2">
        <f t="shared" si="30"/>
        <v>-22.113093145869957</v>
      </c>
      <c r="AN18" s="2">
        <f t="shared" si="31"/>
        <v>-20.057117750439396</v>
      </c>
      <c r="AO18" s="10">
        <f t="shared" si="26"/>
        <v>57.937038664323381</v>
      </c>
      <c r="AP18" s="10">
        <f t="shared" si="27"/>
        <v>20.057117750439339</v>
      </c>
      <c r="AQ18" s="2">
        <f t="shared" si="32"/>
        <v>0</v>
      </c>
      <c r="AR18" s="2">
        <f t="shared" si="33"/>
        <v>0</v>
      </c>
      <c r="AS18" s="2">
        <f t="shared" si="28"/>
        <v>0</v>
      </c>
      <c r="AT18" s="2">
        <f t="shared" si="29"/>
        <v>0</v>
      </c>
    </row>
    <row r="19" spans="1:50">
      <c r="A19" s="1">
        <v>16</v>
      </c>
      <c r="C19" s="1">
        <v>20</v>
      </c>
      <c r="D19" s="1">
        <v>80</v>
      </c>
      <c r="E19" s="1">
        <v>280</v>
      </c>
      <c r="F19" s="1">
        <f>ABS(C23-180-C19+360)</f>
        <v>160</v>
      </c>
      <c r="G19" s="1">
        <f>IF(C19&lt;&gt;0,C19,0)</f>
        <v>20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1">
        <f t="shared" si="6"/>
        <v>0</v>
      </c>
      <c r="P19" s="1">
        <f t="shared" si="7"/>
        <v>0</v>
      </c>
      <c r="Q19" s="1">
        <v>0</v>
      </c>
      <c r="R19" s="1">
        <f t="shared" si="8"/>
        <v>0</v>
      </c>
      <c r="S19" s="1">
        <f t="shared" si="9"/>
        <v>0</v>
      </c>
      <c r="T19" s="1">
        <f t="shared" si="10"/>
        <v>0</v>
      </c>
      <c r="U19" s="1">
        <v>0</v>
      </c>
      <c r="V19" s="1">
        <f t="shared" si="11"/>
        <v>0</v>
      </c>
      <c r="W19" s="1">
        <f t="shared" si="12"/>
        <v>0</v>
      </c>
      <c r="X19" s="1">
        <f t="shared" si="13"/>
        <v>0</v>
      </c>
      <c r="Y19" s="1">
        <f t="shared" si="14"/>
        <v>0</v>
      </c>
      <c r="Z19" s="1">
        <f t="shared" si="15"/>
        <v>0</v>
      </c>
      <c r="AA19" s="1">
        <v>0</v>
      </c>
      <c r="AB19" s="1">
        <f t="shared" si="16"/>
        <v>0</v>
      </c>
      <c r="AC19" s="1">
        <f t="shared" si="17"/>
        <v>0</v>
      </c>
      <c r="AD19" s="1">
        <f t="shared" si="18"/>
        <v>0</v>
      </c>
      <c r="AE19" s="1">
        <v>0</v>
      </c>
      <c r="AF19" s="1">
        <f t="shared" si="19"/>
        <v>0</v>
      </c>
      <c r="AG19" s="1">
        <f t="shared" si="20"/>
        <v>0</v>
      </c>
      <c r="AH19" s="1">
        <f t="shared" si="21"/>
        <v>0</v>
      </c>
      <c r="AI19" s="2">
        <f t="shared" si="22"/>
        <v>0</v>
      </c>
      <c r="AJ19" s="2">
        <f t="shared" si="23"/>
        <v>0</v>
      </c>
      <c r="AK19" s="2">
        <f t="shared" si="24"/>
        <v>0</v>
      </c>
      <c r="AL19" s="2">
        <f t="shared" si="25"/>
        <v>0</v>
      </c>
      <c r="AM19" s="2">
        <f t="shared" si="30"/>
        <v>-22.113093145869957</v>
      </c>
      <c r="AN19" s="2">
        <f t="shared" si="31"/>
        <v>-20.057117750439396</v>
      </c>
      <c r="AO19" s="10">
        <f t="shared" si="26"/>
        <v>57.937038664323381</v>
      </c>
      <c r="AP19" s="10">
        <f t="shared" si="27"/>
        <v>20.057117750439339</v>
      </c>
      <c r="AQ19" s="2">
        <f t="shared" si="32"/>
        <v>0</v>
      </c>
      <c r="AR19" s="2">
        <f t="shared" si="33"/>
        <v>0</v>
      </c>
      <c r="AS19" s="2">
        <f t="shared" si="28"/>
        <v>0</v>
      </c>
      <c r="AT19" s="2">
        <f t="shared" si="29"/>
        <v>0</v>
      </c>
    </row>
    <row r="20" spans="1:50">
      <c r="A20" s="1">
        <v>17</v>
      </c>
      <c r="C20" s="1">
        <f>H20</f>
        <v>0</v>
      </c>
      <c r="D20" s="1">
        <f>C20-C19</f>
        <v>-20</v>
      </c>
      <c r="E20" s="1">
        <f t="shared" si="34"/>
        <v>340</v>
      </c>
      <c r="F20" s="1">
        <f>IF(E20&gt;180,E20-180,E20)</f>
        <v>160</v>
      </c>
      <c r="I20" s="1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  <c r="O20" s="1">
        <f t="shared" si="6"/>
        <v>0</v>
      </c>
      <c r="P20" s="1">
        <f t="shared" si="7"/>
        <v>0</v>
      </c>
      <c r="Q20" s="1">
        <v>0</v>
      </c>
      <c r="R20" s="1">
        <f t="shared" si="8"/>
        <v>0</v>
      </c>
      <c r="S20" s="1">
        <f t="shared" si="9"/>
        <v>0</v>
      </c>
      <c r="T20" s="1">
        <f t="shared" si="10"/>
        <v>0</v>
      </c>
      <c r="U20" s="1">
        <v>0</v>
      </c>
      <c r="V20" s="1">
        <f t="shared" si="11"/>
        <v>0</v>
      </c>
      <c r="W20" s="1">
        <f t="shared" si="12"/>
        <v>0</v>
      </c>
      <c r="X20" s="1">
        <f t="shared" si="13"/>
        <v>0</v>
      </c>
      <c r="Y20" s="1">
        <f t="shared" si="14"/>
        <v>0</v>
      </c>
      <c r="Z20" s="1">
        <f t="shared" si="15"/>
        <v>0</v>
      </c>
      <c r="AA20" s="1">
        <v>0</v>
      </c>
      <c r="AB20" s="1">
        <f t="shared" si="16"/>
        <v>0</v>
      </c>
      <c r="AC20" s="1">
        <f t="shared" si="17"/>
        <v>0</v>
      </c>
      <c r="AD20" s="1">
        <f t="shared" si="18"/>
        <v>0</v>
      </c>
      <c r="AE20" s="1">
        <v>0</v>
      </c>
      <c r="AF20" s="1">
        <f t="shared" si="19"/>
        <v>0</v>
      </c>
      <c r="AG20" s="1">
        <f t="shared" si="20"/>
        <v>0</v>
      </c>
      <c r="AH20" s="1">
        <f t="shared" si="21"/>
        <v>0</v>
      </c>
      <c r="AI20" s="2">
        <f t="shared" si="22"/>
        <v>0</v>
      </c>
      <c r="AJ20" s="2">
        <f t="shared" si="23"/>
        <v>0</v>
      </c>
      <c r="AK20" s="2">
        <f t="shared" si="24"/>
        <v>0</v>
      </c>
      <c r="AL20" s="2">
        <f t="shared" si="25"/>
        <v>0</v>
      </c>
      <c r="AM20" s="2">
        <f t="shared" si="30"/>
        <v>-22.113093145869957</v>
      </c>
      <c r="AN20" s="2">
        <f t="shared" si="31"/>
        <v>-20.057117750439396</v>
      </c>
      <c r="AO20" s="10">
        <f t="shared" si="26"/>
        <v>57.937038664323381</v>
      </c>
      <c r="AP20" s="10">
        <f t="shared" si="27"/>
        <v>20.057117750439339</v>
      </c>
      <c r="AQ20" s="2">
        <f t="shared" si="32"/>
        <v>0</v>
      </c>
      <c r="AR20" s="2">
        <f t="shared" si="33"/>
        <v>0</v>
      </c>
      <c r="AS20" s="2">
        <f t="shared" si="28"/>
        <v>0</v>
      </c>
      <c r="AT20" s="2">
        <f t="shared" si="29"/>
        <v>0</v>
      </c>
    </row>
    <row r="21" spans="1:50">
      <c r="A21" s="1">
        <v>18</v>
      </c>
      <c r="I21" s="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1">
        <f t="shared" si="6"/>
        <v>0</v>
      </c>
      <c r="P21" s="1">
        <f t="shared" si="7"/>
        <v>0</v>
      </c>
      <c r="Q21" s="1">
        <v>0</v>
      </c>
      <c r="R21" s="1">
        <f t="shared" si="8"/>
        <v>0</v>
      </c>
      <c r="S21" s="1">
        <f t="shared" si="9"/>
        <v>0</v>
      </c>
      <c r="T21" s="1">
        <f t="shared" si="10"/>
        <v>0</v>
      </c>
      <c r="U21" s="1">
        <v>0</v>
      </c>
      <c r="V21" s="1">
        <f t="shared" si="11"/>
        <v>0</v>
      </c>
      <c r="W21" s="1">
        <f t="shared" si="12"/>
        <v>0</v>
      </c>
      <c r="X21" s="1">
        <f t="shared" si="13"/>
        <v>0</v>
      </c>
      <c r="Y21" s="1">
        <f t="shared" si="14"/>
        <v>0</v>
      </c>
      <c r="Z21" s="1">
        <f t="shared" si="15"/>
        <v>0</v>
      </c>
      <c r="AA21" s="1">
        <v>0</v>
      </c>
      <c r="AB21" s="1">
        <f t="shared" si="16"/>
        <v>0</v>
      </c>
      <c r="AC21" s="1">
        <f t="shared" si="17"/>
        <v>0</v>
      </c>
      <c r="AD21" s="1">
        <f t="shared" si="18"/>
        <v>0</v>
      </c>
      <c r="AE21" s="1">
        <v>0</v>
      </c>
      <c r="AF21" s="1">
        <f t="shared" si="19"/>
        <v>0</v>
      </c>
      <c r="AG21" s="1">
        <f t="shared" si="20"/>
        <v>0</v>
      </c>
      <c r="AH21" s="1">
        <f t="shared" si="21"/>
        <v>0</v>
      </c>
      <c r="AI21" s="2">
        <f t="shared" si="22"/>
        <v>0</v>
      </c>
      <c r="AJ21" s="2">
        <f t="shared" si="23"/>
        <v>0</v>
      </c>
      <c r="AK21" s="2">
        <f t="shared" si="24"/>
        <v>0</v>
      </c>
      <c r="AL21" s="2">
        <f t="shared" si="25"/>
        <v>0</v>
      </c>
      <c r="AM21" s="2">
        <f t="shared" si="30"/>
        <v>-22.113093145869957</v>
      </c>
      <c r="AN21" s="2">
        <f t="shared" si="31"/>
        <v>-20.057117750439396</v>
      </c>
      <c r="AO21" s="10">
        <f t="shared" si="26"/>
        <v>57.937038664323381</v>
      </c>
      <c r="AP21" s="10">
        <f t="shared" si="27"/>
        <v>20.057117750439339</v>
      </c>
      <c r="AQ21" s="2">
        <f t="shared" si="32"/>
        <v>0</v>
      </c>
      <c r="AR21" s="2">
        <f t="shared" si="33"/>
        <v>0</v>
      </c>
      <c r="AS21" s="2">
        <f t="shared" si="28"/>
        <v>0</v>
      </c>
      <c r="AT21" s="2">
        <f t="shared" si="29"/>
        <v>0</v>
      </c>
    </row>
    <row r="22" spans="1:50">
      <c r="A22" s="1">
        <v>19</v>
      </c>
      <c r="I22" s="1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>
        <f t="shared" si="6"/>
        <v>0</v>
      </c>
      <c r="P22" s="1">
        <f t="shared" si="7"/>
        <v>0</v>
      </c>
      <c r="Q22" s="1">
        <v>0</v>
      </c>
      <c r="R22" s="1">
        <f t="shared" si="8"/>
        <v>0</v>
      </c>
      <c r="S22" s="1">
        <f t="shared" si="9"/>
        <v>0</v>
      </c>
      <c r="T22" s="1">
        <f t="shared" si="10"/>
        <v>0</v>
      </c>
      <c r="U22" s="1">
        <v>0</v>
      </c>
      <c r="V22" s="1">
        <f t="shared" si="11"/>
        <v>0</v>
      </c>
      <c r="W22" s="1">
        <f t="shared" si="12"/>
        <v>0</v>
      </c>
      <c r="X22" s="1">
        <f t="shared" si="13"/>
        <v>0</v>
      </c>
      <c r="Y22" s="1">
        <f t="shared" si="14"/>
        <v>0</v>
      </c>
      <c r="Z22" s="1">
        <f t="shared" si="15"/>
        <v>0</v>
      </c>
      <c r="AA22" s="1">
        <v>0</v>
      </c>
      <c r="AB22" s="1">
        <f t="shared" si="16"/>
        <v>0</v>
      </c>
      <c r="AC22" s="1">
        <f t="shared" si="17"/>
        <v>0</v>
      </c>
      <c r="AD22" s="1">
        <f t="shared" si="18"/>
        <v>0</v>
      </c>
      <c r="AE22" s="1">
        <v>0</v>
      </c>
      <c r="AF22" s="1">
        <f t="shared" si="19"/>
        <v>0</v>
      </c>
      <c r="AG22" s="1">
        <f t="shared" si="20"/>
        <v>0</v>
      </c>
      <c r="AH22" s="1">
        <f t="shared" si="21"/>
        <v>0</v>
      </c>
      <c r="AI22" s="2">
        <f t="shared" si="22"/>
        <v>0</v>
      </c>
      <c r="AJ22" s="2">
        <f t="shared" si="23"/>
        <v>0</v>
      </c>
      <c r="AK22" s="2">
        <f t="shared" si="24"/>
        <v>0</v>
      </c>
      <c r="AL22" s="2">
        <f t="shared" si="25"/>
        <v>0</v>
      </c>
      <c r="AM22" s="2">
        <f t="shared" si="30"/>
        <v>-22.113093145869957</v>
      </c>
      <c r="AN22" s="2">
        <f t="shared" si="31"/>
        <v>-20.057117750439396</v>
      </c>
      <c r="AO22" s="10">
        <f t="shared" si="26"/>
        <v>57.937038664323381</v>
      </c>
      <c r="AP22" s="10">
        <f t="shared" si="27"/>
        <v>20.057117750439339</v>
      </c>
      <c r="AQ22" s="2">
        <f t="shared" si="32"/>
        <v>0</v>
      </c>
      <c r="AR22" s="2">
        <f t="shared" si="33"/>
        <v>0</v>
      </c>
      <c r="AS22" s="2">
        <f t="shared" si="28"/>
        <v>0</v>
      </c>
      <c r="AT22" s="2">
        <f t="shared" si="29"/>
        <v>0</v>
      </c>
    </row>
    <row r="23" spans="1:50">
      <c r="A23" s="1">
        <v>20</v>
      </c>
      <c r="I23" s="1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1">
        <f t="shared" si="6"/>
        <v>0</v>
      </c>
      <c r="P23" s="1">
        <f t="shared" si="7"/>
        <v>0</v>
      </c>
      <c r="Q23" s="1">
        <v>0</v>
      </c>
      <c r="R23" s="1">
        <f t="shared" si="8"/>
        <v>0</v>
      </c>
      <c r="S23" s="1">
        <f t="shared" si="9"/>
        <v>0</v>
      </c>
      <c r="T23" s="1">
        <f t="shared" si="10"/>
        <v>0</v>
      </c>
      <c r="U23" s="1">
        <v>0</v>
      </c>
      <c r="V23" s="1">
        <f t="shared" si="11"/>
        <v>0</v>
      </c>
      <c r="W23" s="1">
        <f t="shared" si="12"/>
        <v>0</v>
      </c>
      <c r="X23" s="1">
        <f t="shared" si="13"/>
        <v>0</v>
      </c>
      <c r="Y23" s="1">
        <f t="shared" si="14"/>
        <v>0</v>
      </c>
      <c r="Z23" s="1">
        <f t="shared" si="15"/>
        <v>0</v>
      </c>
      <c r="AA23" s="1">
        <v>0</v>
      </c>
      <c r="AB23" s="1">
        <f t="shared" si="16"/>
        <v>0</v>
      </c>
      <c r="AC23" s="1">
        <f t="shared" si="17"/>
        <v>0</v>
      </c>
      <c r="AD23" s="1">
        <f t="shared" si="18"/>
        <v>0</v>
      </c>
      <c r="AE23" s="1">
        <v>0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2">
        <f t="shared" si="22"/>
        <v>0</v>
      </c>
      <c r="AJ23" s="2">
        <f t="shared" si="23"/>
        <v>0</v>
      </c>
      <c r="AK23" s="2">
        <f t="shared" si="24"/>
        <v>0</v>
      </c>
      <c r="AL23" s="2">
        <f t="shared" si="25"/>
        <v>0</v>
      </c>
      <c r="AM23" s="2">
        <f t="shared" si="30"/>
        <v>-22.113093145869957</v>
      </c>
      <c r="AN23" s="2">
        <f t="shared" si="31"/>
        <v>-20.057117750439396</v>
      </c>
      <c r="AO23" s="10">
        <f t="shared" si="26"/>
        <v>57.937038664323381</v>
      </c>
      <c r="AP23" s="10">
        <f t="shared" si="27"/>
        <v>20.057117750439339</v>
      </c>
      <c r="AQ23" s="2">
        <f t="shared" si="32"/>
        <v>0</v>
      </c>
      <c r="AR23" s="2">
        <f t="shared" si="33"/>
        <v>0</v>
      </c>
      <c r="AS23" s="2">
        <f t="shared" si="28"/>
        <v>0</v>
      </c>
      <c r="AT23" s="2">
        <f t="shared" si="29"/>
        <v>0</v>
      </c>
    </row>
    <row r="24" spans="1:50">
      <c r="A24" s="1">
        <v>21</v>
      </c>
      <c r="I24" s="1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1">
        <f t="shared" si="6"/>
        <v>0</v>
      </c>
      <c r="P24" s="1">
        <f t="shared" si="7"/>
        <v>0</v>
      </c>
      <c r="Q24" s="1">
        <v>0</v>
      </c>
      <c r="R24" s="1">
        <f t="shared" si="8"/>
        <v>0</v>
      </c>
      <c r="S24" s="1">
        <f t="shared" si="9"/>
        <v>0</v>
      </c>
      <c r="T24" s="1">
        <f t="shared" si="10"/>
        <v>0</v>
      </c>
      <c r="U24" s="1">
        <v>0</v>
      </c>
      <c r="V24" s="1">
        <f t="shared" si="11"/>
        <v>0</v>
      </c>
      <c r="W24" s="1">
        <f t="shared" si="12"/>
        <v>0</v>
      </c>
      <c r="X24" s="1">
        <f t="shared" si="13"/>
        <v>0</v>
      </c>
      <c r="Y24" s="1">
        <f t="shared" si="14"/>
        <v>0</v>
      </c>
      <c r="Z24" s="1">
        <f t="shared" si="15"/>
        <v>0</v>
      </c>
      <c r="AA24" s="1">
        <v>0</v>
      </c>
      <c r="AB24" s="1">
        <f t="shared" si="16"/>
        <v>0</v>
      </c>
      <c r="AC24" s="1">
        <f t="shared" si="17"/>
        <v>0</v>
      </c>
      <c r="AD24" s="1">
        <f t="shared" si="18"/>
        <v>0</v>
      </c>
      <c r="AE24" s="1">
        <v>0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2">
        <f t="shared" si="22"/>
        <v>0</v>
      </c>
      <c r="AJ24" s="2">
        <f t="shared" si="23"/>
        <v>0</v>
      </c>
      <c r="AK24" s="2">
        <f t="shared" si="24"/>
        <v>0</v>
      </c>
      <c r="AL24" s="2">
        <f t="shared" si="25"/>
        <v>0</v>
      </c>
      <c r="AM24" s="2">
        <f t="shared" si="30"/>
        <v>-22.113093145869957</v>
      </c>
      <c r="AN24" s="2">
        <f t="shared" si="31"/>
        <v>-20.057117750439396</v>
      </c>
      <c r="AO24" s="10">
        <f t="shared" si="26"/>
        <v>57.937038664323381</v>
      </c>
      <c r="AP24" s="10">
        <f t="shared" si="27"/>
        <v>20.057117750439339</v>
      </c>
      <c r="AQ24" s="2">
        <f t="shared" si="32"/>
        <v>0</v>
      </c>
      <c r="AR24" s="2">
        <f t="shared" si="33"/>
        <v>0</v>
      </c>
      <c r="AS24" s="2">
        <f t="shared" si="28"/>
        <v>0</v>
      </c>
      <c r="AT24" s="2">
        <f t="shared" si="29"/>
        <v>0</v>
      </c>
    </row>
    <row r="25" spans="1:50">
      <c r="A25" s="1">
        <v>22</v>
      </c>
      <c r="I25" s="1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1">
        <f t="shared" si="6"/>
        <v>0</v>
      </c>
      <c r="P25" s="1">
        <f t="shared" si="7"/>
        <v>0</v>
      </c>
      <c r="Q25" s="1">
        <v>0</v>
      </c>
      <c r="R25" s="1">
        <f t="shared" si="8"/>
        <v>0</v>
      </c>
      <c r="S25" s="1">
        <f t="shared" si="9"/>
        <v>0</v>
      </c>
      <c r="T25" s="1">
        <f t="shared" si="10"/>
        <v>0</v>
      </c>
      <c r="U25" s="1">
        <v>0</v>
      </c>
      <c r="V25" s="1">
        <f t="shared" si="11"/>
        <v>0</v>
      </c>
      <c r="W25" s="1">
        <f t="shared" si="12"/>
        <v>0</v>
      </c>
      <c r="X25" s="1">
        <f t="shared" si="13"/>
        <v>0</v>
      </c>
      <c r="Y25" s="1">
        <f t="shared" si="14"/>
        <v>0</v>
      </c>
      <c r="Z25" s="1">
        <f t="shared" si="15"/>
        <v>0</v>
      </c>
      <c r="AA25" s="1">
        <v>0</v>
      </c>
      <c r="AB25" s="1">
        <f t="shared" si="16"/>
        <v>0</v>
      </c>
      <c r="AC25" s="1">
        <f t="shared" si="17"/>
        <v>0</v>
      </c>
      <c r="AD25" s="1">
        <f t="shared" si="18"/>
        <v>0</v>
      </c>
      <c r="AE25" s="1">
        <v>0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2">
        <f t="shared" si="22"/>
        <v>0</v>
      </c>
      <c r="AJ25" s="2">
        <f t="shared" si="23"/>
        <v>0</v>
      </c>
      <c r="AK25" s="2">
        <f t="shared" si="24"/>
        <v>0</v>
      </c>
      <c r="AL25" s="2">
        <f t="shared" si="25"/>
        <v>0</v>
      </c>
      <c r="AM25" s="2">
        <f t="shared" si="30"/>
        <v>-22.113093145869957</v>
      </c>
      <c r="AN25" s="2">
        <f t="shared" si="31"/>
        <v>-20.057117750439396</v>
      </c>
      <c r="AO25" s="10">
        <f t="shared" si="26"/>
        <v>57.937038664323381</v>
      </c>
      <c r="AP25" s="10">
        <f t="shared" si="27"/>
        <v>20.057117750439339</v>
      </c>
      <c r="AQ25" s="2">
        <f t="shared" si="32"/>
        <v>0</v>
      </c>
      <c r="AR25" s="2">
        <f t="shared" si="33"/>
        <v>0</v>
      </c>
      <c r="AS25" s="2">
        <f t="shared" si="28"/>
        <v>0</v>
      </c>
      <c r="AT25" s="2">
        <f t="shared" si="29"/>
        <v>0</v>
      </c>
    </row>
    <row r="26" spans="1:50">
      <c r="A26" s="1">
        <v>23</v>
      </c>
      <c r="I26" s="1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1">
        <f t="shared" si="6"/>
        <v>0</v>
      </c>
      <c r="P26" s="1">
        <f t="shared" si="7"/>
        <v>0</v>
      </c>
      <c r="Q26" s="1">
        <v>0</v>
      </c>
      <c r="R26" s="1">
        <f t="shared" si="8"/>
        <v>0</v>
      </c>
      <c r="S26" s="1">
        <f t="shared" si="9"/>
        <v>0</v>
      </c>
      <c r="T26" s="1">
        <f t="shared" si="10"/>
        <v>0</v>
      </c>
      <c r="U26" s="1">
        <v>0</v>
      </c>
      <c r="V26" s="1">
        <f t="shared" si="11"/>
        <v>0</v>
      </c>
      <c r="W26" s="1">
        <f t="shared" si="12"/>
        <v>0</v>
      </c>
      <c r="X26" s="1">
        <f t="shared" si="13"/>
        <v>0</v>
      </c>
      <c r="Y26" s="1">
        <f t="shared" si="14"/>
        <v>0</v>
      </c>
      <c r="Z26" s="1">
        <f t="shared" si="15"/>
        <v>0</v>
      </c>
      <c r="AA26" s="1">
        <v>0</v>
      </c>
      <c r="AB26" s="1">
        <f t="shared" si="16"/>
        <v>0</v>
      </c>
      <c r="AC26" s="1">
        <f t="shared" si="17"/>
        <v>0</v>
      </c>
      <c r="AD26" s="1">
        <f t="shared" si="18"/>
        <v>0</v>
      </c>
      <c r="AE26" s="1">
        <v>0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2">
        <f t="shared" si="22"/>
        <v>0</v>
      </c>
      <c r="AJ26" s="2">
        <f t="shared" si="23"/>
        <v>0</v>
      </c>
      <c r="AK26" s="2">
        <f t="shared" si="24"/>
        <v>0</v>
      </c>
      <c r="AL26" s="2">
        <f t="shared" si="25"/>
        <v>0</v>
      </c>
      <c r="AM26" s="2">
        <f t="shared" si="30"/>
        <v>-22.113093145869957</v>
      </c>
      <c r="AN26" s="2">
        <f t="shared" si="31"/>
        <v>-20.057117750439396</v>
      </c>
      <c r="AO26" s="10">
        <f t="shared" si="26"/>
        <v>57.937038664323381</v>
      </c>
      <c r="AP26" s="10">
        <f t="shared" si="27"/>
        <v>20.057117750439339</v>
      </c>
      <c r="AQ26" s="2">
        <f t="shared" si="32"/>
        <v>0</v>
      </c>
      <c r="AR26" s="2">
        <f t="shared" si="33"/>
        <v>0</v>
      </c>
      <c r="AS26" s="2">
        <f t="shared" si="28"/>
        <v>0</v>
      </c>
      <c r="AT26" s="2">
        <f t="shared" si="29"/>
        <v>0</v>
      </c>
    </row>
    <row r="27" spans="1:50">
      <c r="A27" s="1">
        <v>24</v>
      </c>
      <c r="I27" s="1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1">
        <f t="shared" si="6"/>
        <v>0</v>
      </c>
      <c r="P27" s="1">
        <f t="shared" si="7"/>
        <v>0</v>
      </c>
      <c r="Q27" s="1">
        <v>0</v>
      </c>
      <c r="R27" s="1">
        <f t="shared" si="8"/>
        <v>0</v>
      </c>
      <c r="S27" s="1">
        <f t="shared" si="9"/>
        <v>0</v>
      </c>
      <c r="T27" s="1">
        <f t="shared" si="10"/>
        <v>0</v>
      </c>
      <c r="U27" s="1">
        <v>0</v>
      </c>
      <c r="V27" s="1">
        <f t="shared" si="11"/>
        <v>0</v>
      </c>
      <c r="W27" s="1">
        <f t="shared" si="12"/>
        <v>0</v>
      </c>
      <c r="X27" s="1">
        <f t="shared" si="13"/>
        <v>0</v>
      </c>
      <c r="Y27" s="1">
        <f t="shared" si="14"/>
        <v>0</v>
      </c>
      <c r="Z27" s="1">
        <f t="shared" si="15"/>
        <v>0</v>
      </c>
      <c r="AA27" s="1">
        <v>0</v>
      </c>
      <c r="AB27" s="1">
        <f t="shared" si="16"/>
        <v>0</v>
      </c>
      <c r="AC27" s="1">
        <f t="shared" si="17"/>
        <v>0</v>
      </c>
      <c r="AD27" s="1">
        <f t="shared" si="18"/>
        <v>0</v>
      </c>
      <c r="AE27" s="1">
        <v>0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2">
        <f t="shared" si="22"/>
        <v>0</v>
      </c>
      <c r="AJ27" s="2">
        <f t="shared" si="23"/>
        <v>0</v>
      </c>
      <c r="AK27" s="2">
        <f t="shared" si="24"/>
        <v>0</v>
      </c>
      <c r="AL27" s="2">
        <f t="shared" si="25"/>
        <v>0</v>
      </c>
      <c r="AM27" s="2">
        <f t="shared" si="30"/>
        <v>-22.113093145869957</v>
      </c>
      <c r="AN27" s="2">
        <f t="shared" si="31"/>
        <v>-20.057117750439396</v>
      </c>
      <c r="AO27" s="10">
        <f t="shared" si="26"/>
        <v>57.937038664323381</v>
      </c>
      <c r="AP27" s="10">
        <f t="shared" si="27"/>
        <v>20.057117750439339</v>
      </c>
      <c r="AQ27" s="2">
        <f t="shared" si="32"/>
        <v>0</v>
      </c>
      <c r="AR27" s="2">
        <f t="shared" si="33"/>
        <v>0</v>
      </c>
      <c r="AS27" s="2">
        <f t="shared" si="28"/>
        <v>0</v>
      </c>
      <c r="AT27" s="2">
        <f t="shared" si="29"/>
        <v>0</v>
      </c>
    </row>
    <row r="28" spans="1:50">
      <c r="A28" s="1">
        <v>25</v>
      </c>
      <c r="I28" s="1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>
        <f t="shared" si="6"/>
        <v>0</v>
      </c>
      <c r="P28" s="1">
        <f t="shared" si="7"/>
        <v>0</v>
      </c>
      <c r="Q28" s="1">
        <v>0</v>
      </c>
      <c r="R28" s="1">
        <f t="shared" si="8"/>
        <v>0</v>
      </c>
      <c r="S28" s="1">
        <f t="shared" si="9"/>
        <v>0</v>
      </c>
      <c r="T28" s="1">
        <f t="shared" si="10"/>
        <v>0</v>
      </c>
      <c r="U28" s="1">
        <v>0</v>
      </c>
      <c r="V28" s="1">
        <f t="shared" si="11"/>
        <v>0</v>
      </c>
      <c r="W28" s="1">
        <f t="shared" si="12"/>
        <v>0</v>
      </c>
      <c r="X28" s="1">
        <f t="shared" si="13"/>
        <v>0</v>
      </c>
      <c r="Y28" s="1">
        <f t="shared" si="14"/>
        <v>0</v>
      </c>
      <c r="Z28" s="1">
        <f t="shared" si="15"/>
        <v>0</v>
      </c>
      <c r="AA28" s="1">
        <v>0</v>
      </c>
      <c r="AB28" s="1">
        <f t="shared" si="16"/>
        <v>0</v>
      </c>
      <c r="AC28" s="1">
        <f t="shared" si="17"/>
        <v>0</v>
      </c>
      <c r="AD28" s="1">
        <f t="shared" si="18"/>
        <v>0</v>
      </c>
      <c r="AE28" s="1">
        <v>0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2">
        <f t="shared" si="22"/>
        <v>0</v>
      </c>
      <c r="AJ28" s="2">
        <f t="shared" si="23"/>
        <v>0</v>
      </c>
      <c r="AK28" s="2">
        <f t="shared" si="24"/>
        <v>0</v>
      </c>
      <c r="AL28" s="2">
        <f t="shared" si="25"/>
        <v>0</v>
      </c>
      <c r="AM28" s="2">
        <f t="shared" si="30"/>
        <v>-22.113093145869957</v>
      </c>
      <c r="AN28" s="2">
        <f t="shared" si="31"/>
        <v>-20.057117750439396</v>
      </c>
      <c r="AO28" s="10">
        <f t="shared" si="26"/>
        <v>57.937038664323381</v>
      </c>
      <c r="AP28" s="10">
        <f t="shared" si="27"/>
        <v>20.057117750439339</v>
      </c>
      <c r="AQ28" s="2">
        <f t="shared" si="32"/>
        <v>0</v>
      </c>
      <c r="AR28" s="2">
        <f t="shared" si="33"/>
        <v>0</v>
      </c>
      <c r="AS28" s="2">
        <f t="shared" si="28"/>
        <v>0</v>
      </c>
      <c r="AT28" s="2">
        <f t="shared" si="29"/>
        <v>0</v>
      </c>
    </row>
    <row r="29" spans="1:50">
      <c r="A29" s="1">
        <v>26</v>
      </c>
      <c r="I29" s="1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1">
        <f t="shared" si="6"/>
        <v>0</v>
      </c>
      <c r="P29" s="1">
        <f t="shared" si="7"/>
        <v>0</v>
      </c>
      <c r="Q29" s="1">
        <v>0</v>
      </c>
      <c r="R29" s="1">
        <f t="shared" si="8"/>
        <v>0</v>
      </c>
      <c r="S29" s="1">
        <f t="shared" si="9"/>
        <v>0</v>
      </c>
      <c r="T29" s="1">
        <f t="shared" si="10"/>
        <v>0</v>
      </c>
      <c r="U29" s="1">
        <v>0</v>
      </c>
      <c r="V29" s="1">
        <f t="shared" si="11"/>
        <v>0</v>
      </c>
      <c r="W29" s="1">
        <f t="shared" si="12"/>
        <v>0</v>
      </c>
      <c r="X29" s="1">
        <f t="shared" si="13"/>
        <v>0</v>
      </c>
      <c r="Y29" s="1">
        <f t="shared" si="14"/>
        <v>0</v>
      </c>
      <c r="Z29" s="1">
        <f t="shared" si="15"/>
        <v>0</v>
      </c>
      <c r="AA29" s="1">
        <v>0</v>
      </c>
      <c r="AB29" s="1">
        <f t="shared" si="16"/>
        <v>0</v>
      </c>
      <c r="AC29" s="1">
        <f t="shared" si="17"/>
        <v>0</v>
      </c>
      <c r="AD29" s="1">
        <f t="shared" si="18"/>
        <v>0</v>
      </c>
      <c r="AE29" s="1">
        <v>0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2">
        <f t="shared" si="22"/>
        <v>0</v>
      </c>
      <c r="AJ29" s="2">
        <f t="shared" si="23"/>
        <v>0</v>
      </c>
      <c r="AK29" s="2">
        <f t="shared" si="24"/>
        <v>0</v>
      </c>
      <c r="AL29" s="2">
        <f t="shared" si="25"/>
        <v>0</v>
      </c>
      <c r="AM29" s="2">
        <f t="shared" si="30"/>
        <v>-22.113093145869957</v>
      </c>
      <c r="AN29" s="2">
        <f t="shared" si="31"/>
        <v>-20.057117750439396</v>
      </c>
      <c r="AO29" s="10">
        <f t="shared" si="26"/>
        <v>57.937038664323381</v>
      </c>
      <c r="AP29" s="10">
        <f t="shared" si="27"/>
        <v>20.057117750439339</v>
      </c>
      <c r="AQ29" s="2">
        <f t="shared" si="32"/>
        <v>0</v>
      </c>
      <c r="AR29" s="2">
        <f t="shared" si="33"/>
        <v>0</v>
      </c>
      <c r="AS29" s="2">
        <f t="shared" si="28"/>
        <v>0</v>
      </c>
      <c r="AT29" s="2">
        <f t="shared" si="29"/>
        <v>0</v>
      </c>
    </row>
    <row r="30" spans="1:50">
      <c r="A30" s="1">
        <v>27</v>
      </c>
      <c r="I30" s="1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1">
        <f t="shared" si="6"/>
        <v>0</v>
      </c>
      <c r="P30" s="1">
        <f t="shared" si="7"/>
        <v>0</v>
      </c>
      <c r="Q30" s="1">
        <v>0</v>
      </c>
      <c r="R30" s="1">
        <f t="shared" si="8"/>
        <v>0</v>
      </c>
      <c r="S30" s="1">
        <f t="shared" si="9"/>
        <v>0</v>
      </c>
      <c r="T30" s="1">
        <f t="shared" si="10"/>
        <v>0</v>
      </c>
      <c r="U30" s="1">
        <v>0</v>
      </c>
      <c r="V30" s="1">
        <f t="shared" si="11"/>
        <v>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>
        <v>0</v>
      </c>
      <c r="AB30" s="1">
        <f t="shared" si="16"/>
        <v>0</v>
      </c>
      <c r="AC30" s="1">
        <f t="shared" si="17"/>
        <v>0</v>
      </c>
      <c r="AD30" s="1">
        <f t="shared" si="18"/>
        <v>0</v>
      </c>
      <c r="AE30" s="1">
        <v>0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2">
        <f t="shared" si="22"/>
        <v>0</v>
      </c>
      <c r="AJ30" s="2">
        <f t="shared" si="23"/>
        <v>0</v>
      </c>
      <c r="AK30" s="2">
        <f t="shared" si="24"/>
        <v>0</v>
      </c>
      <c r="AL30" s="2">
        <f t="shared" si="25"/>
        <v>0</v>
      </c>
      <c r="AM30" s="2">
        <f t="shared" si="30"/>
        <v>-22.113093145869957</v>
      </c>
      <c r="AN30" s="2">
        <f t="shared" si="31"/>
        <v>-20.057117750439396</v>
      </c>
      <c r="AO30" s="10">
        <f t="shared" si="26"/>
        <v>57.937038664323381</v>
      </c>
      <c r="AP30" s="10">
        <f t="shared" si="27"/>
        <v>20.057117750439339</v>
      </c>
      <c r="AQ30" s="2">
        <f t="shared" si="32"/>
        <v>0</v>
      </c>
      <c r="AR30" s="2">
        <f t="shared" si="33"/>
        <v>0</v>
      </c>
      <c r="AS30" s="2">
        <f t="shared" si="28"/>
        <v>0</v>
      </c>
      <c r="AT30" s="2">
        <f t="shared" si="29"/>
        <v>0</v>
      </c>
    </row>
    <row r="31" spans="1:50">
      <c r="A31" s="1">
        <v>28</v>
      </c>
      <c r="I31" s="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1">
        <f t="shared" si="6"/>
        <v>0</v>
      </c>
      <c r="P31" s="1">
        <f t="shared" si="7"/>
        <v>0</v>
      </c>
      <c r="Q31" s="1">
        <v>0</v>
      </c>
      <c r="R31" s="1">
        <f t="shared" si="8"/>
        <v>0</v>
      </c>
      <c r="S31" s="1">
        <f t="shared" si="9"/>
        <v>0</v>
      </c>
      <c r="T31" s="1">
        <f t="shared" si="10"/>
        <v>0</v>
      </c>
      <c r="U31" s="1">
        <v>0</v>
      </c>
      <c r="V31" s="1">
        <f t="shared" si="11"/>
        <v>0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>
        <v>0</v>
      </c>
      <c r="AB31" s="1">
        <f t="shared" si="16"/>
        <v>0</v>
      </c>
      <c r="AC31" s="1">
        <f t="shared" si="17"/>
        <v>0</v>
      </c>
      <c r="AD31" s="1">
        <f t="shared" si="18"/>
        <v>0</v>
      </c>
      <c r="AE31" s="1">
        <v>0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2">
        <f t="shared" si="22"/>
        <v>0</v>
      </c>
      <c r="AJ31" s="2">
        <f t="shared" si="23"/>
        <v>0</v>
      </c>
      <c r="AK31" s="2">
        <f t="shared" si="24"/>
        <v>0</v>
      </c>
      <c r="AL31" s="2">
        <f t="shared" si="25"/>
        <v>0</v>
      </c>
      <c r="AM31" s="2">
        <f t="shared" si="30"/>
        <v>-22.113093145869957</v>
      </c>
      <c r="AN31" s="2">
        <f t="shared" si="31"/>
        <v>-20.057117750439396</v>
      </c>
      <c r="AO31" s="10">
        <f t="shared" si="26"/>
        <v>57.937038664323381</v>
      </c>
      <c r="AP31" s="10">
        <f t="shared" si="27"/>
        <v>20.057117750439339</v>
      </c>
      <c r="AQ31" s="2">
        <f t="shared" si="32"/>
        <v>0</v>
      </c>
      <c r="AR31" s="2">
        <f t="shared" si="33"/>
        <v>0</v>
      </c>
      <c r="AS31" s="2">
        <f t="shared" si="28"/>
        <v>0</v>
      </c>
      <c r="AT31" s="2">
        <f t="shared" si="29"/>
        <v>0</v>
      </c>
    </row>
    <row r="32" spans="1:50">
      <c r="A32" s="1">
        <v>29</v>
      </c>
      <c r="I32" s="1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1">
        <f t="shared" si="6"/>
        <v>0</v>
      </c>
      <c r="P32" s="1">
        <f t="shared" si="7"/>
        <v>0</v>
      </c>
      <c r="Q32" s="1">
        <v>0</v>
      </c>
      <c r="R32" s="1">
        <f t="shared" si="8"/>
        <v>0</v>
      </c>
      <c r="S32" s="1">
        <f t="shared" si="9"/>
        <v>0</v>
      </c>
      <c r="T32" s="1">
        <f t="shared" si="10"/>
        <v>0</v>
      </c>
      <c r="U32" s="1">
        <v>0</v>
      </c>
      <c r="V32" s="1">
        <f t="shared" si="11"/>
        <v>0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>
        <v>0</v>
      </c>
      <c r="AB32" s="1">
        <f t="shared" si="16"/>
        <v>0</v>
      </c>
      <c r="AC32" s="1">
        <f t="shared" si="17"/>
        <v>0</v>
      </c>
      <c r="AD32" s="1">
        <f t="shared" si="18"/>
        <v>0</v>
      </c>
      <c r="AE32" s="1">
        <v>0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2">
        <f t="shared" si="22"/>
        <v>0</v>
      </c>
      <c r="AJ32" s="2">
        <f t="shared" si="23"/>
        <v>0</v>
      </c>
      <c r="AK32" s="2">
        <f t="shared" si="24"/>
        <v>0</v>
      </c>
      <c r="AL32" s="2">
        <f t="shared" si="25"/>
        <v>0</v>
      </c>
      <c r="AM32" s="2">
        <f t="shared" si="30"/>
        <v>-22.113093145869957</v>
      </c>
      <c r="AN32" s="2">
        <f t="shared" si="31"/>
        <v>-20.057117750439396</v>
      </c>
      <c r="AO32" s="10">
        <f t="shared" si="26"/>
        <v>57.937038664323381</v>
      </c>
      <c r="AP32" s="10">
        <f t="shared" si="27"/>
        <v>20.057117750439339</v>
      </c>
      <c r="AQ32" s="2">
        <f t="shared" si="32"/>
        <v>0</v>
      </c>
      <c r="AR32" s="2">
        <f t="shared" si="33"/>
        <v>0</v>
      </c>
      <c r="AS32" s="2">
        <f t="shared" si="28"/>
        <v>0</v>
      </c>
      <c r="AT32" s="2">
        <f t="shared" si="29"/>
        <v>0</v>
      </c>
    </row>
    <row r="33" spans="1:46">
      <c r="A33" s="1">
        <v>30</v>
      </c>
      <c r="I33" s="1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1">
        <f t="shared" si="6"/>
        <v>0</v>
      </c>
      <c r="P33" s="1">
        <f t="shared" si="7"/>
        <v>0</v>
      </c>
      <c r="Q33" s="1">
        <v>0</v>
      </c>
      <c r="R33" s="1">
        <f t="shared" si="8"/>
        <v>0</v>
      </c>
      <c r="S33" s="1">
        <f t="shared" si="9"/>
        <v>0</v>
      </c>
      <c r="T33" s="1">
        <f t="shared" si="10"/>
        <v>0</v>
      </c>
      <c r="U33" s="1">
        <v>0</v>
      </c>
      <c r="V33" s="1">
        <f t="shared" si="11"/>
        <v>0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>
        <v>0</v>
      </c>
      <c r="AB33" s="1">
        <f t="shared" si="16"/>
        <v>0</v>
      </c>
      <c r="AC33" s="1">
        <f t="shared" si="17"/>
        <v>0</v>
      </c>
      <c r="AD33" s="1">
        <f t="shared" si="18"/>
        <v>0</v>
      </c>
      <c r="AE33" s="1">
        <v>0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2">
        <f t="shared" si="22"/>
        <v>0</v>
      </c>
      <c r="AJ33" s="2">
        <f t="shared" si="23"/>
        <v>0</v>
      </c>
      <c r="AK33" s="2">
        <f t="shared" si="24"/>
        <v>0</v>
      </c>
      <c r="AL33" s="2">
        <f t="shared" si="25"/>
        <v>0</v>
      </c>
      <c r="AM33" s="2">
        <f t="shared" si="30"/>
        <v>-22.113093145869957</v>
      </c>
      <c r="AN33" s="2">
        <f t="shared" si="31"/>
        <v>-20.057117750439396</v>
      </c>
      <c r="AO33" s="10">
        <f t="shared" si="26"/>
        <v>57.937038664323381</v>
      </c>
      <c r="AP33" s="10">
        <f t="shared" si="27"/>
        <v>20.057117750439339</v>
      </c>
      <c r="AQ33" s="2">
        <f t="shared" si="32"/>
        <v>0</v>
      </c>
      <c r="AR33" s="2">
        <f t="shared" si="33"/>
        <v>0</v>
      </c>
      <c r="AS33" s="2">
        <f t="shared" si="28"/>
        <v>0</v>
      </c>
      <c r="AT33" s="2">
        <f t="shared" si="29"/>
        <v>0</v>
      </c>
    </row>
    <row r="34" spans="1:46">
      <c r="A34" s="1">
        <v>31</v>
      </c>
      <c r="I34" s="1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1">
        <f t="shared" si="6"/>
        <v>0</v>
      </c>
      <c r="P34" s="1">
        <f t="shared" si="7"/>
        <v>0</v>
      </c>
      <c r="Q34" s="1">
        <v>0</v>
      </c>
      <c r="R34" s="1">
        <f t="shared" si="8"/>
        <v>0</v>
      </c>
      <c r="S34" s="1">
        <f t="shared" si="9"/>
        <v>0</v>
      </c>
      <c r="T34" s="1">
        <f t="shared" si="10"/>
        <v>0</v>
      </c>
      <c r="U34" s="1">
        <v>0</v>
      </c>
      <c r="V34" s="1">
        <f t="shared" si="11"/>
        <v>0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>
        <v>0</v>
      </c>
      <c r="AB34" s="1">
        <f t="shared" si="16"/>
        <v>0</v>
      </c>
      <c r="AC34" s="1">
        <f t="shared" si="17"/>
        <v>0</v>
      </c>
      <c r="AD34" s="1">
        <f t="shared" si="18"/>
        <v>0</v>
      </c>
      <c r="AE34" s="1">
        <v>0</v>
      </c>
      <c r="AF34" s="1">
        <f t="shared" si="19"/>
        <v>0</v>
      </c>
      <c r="AG34" s="1">
        <f t="shared" si="20"/>
        <v>0</v>
      </c>
      <c r="AH34" s="1">
        <f t="shared" si="21"/>
        <v>0</v>
      </c>
      <c r="AI34" s="2">
        <f t="shared" si="22"/>
        <v>0</v>
      </c>
      <c r="AJ34" s="2">
        <f t="shared" si="23"/>
        <v>0</v>
      </c>
      <c r="AK34" s="2">
        <f t="shared" si="24"/>
        <v>0</v>
      </c>
      <c r="AL34" s="2">
        <f t="shared" si="25"/>
        <v>0</v>
      </c>
      <c r="AM34" s="2">
        <f t="shared" si="30"/>
        <v>-22.113093145869957</v>
      </c>
      <c r="AN34" s="2">
        <f t="shared" si="31"/>
        <v>-20.057117750439396</v>
      </c>
      <c r="AO34" s="10">
        <f t="shared" si="26"/>
        <v>57.937038664323381</v>
      </c>
      <c r="AP34" s="10">
        <f t="shared" si="27"/>
        <v>20.057117750439339</v>
      </c>
      <c r="AQ34" s="2">
        <f t="shared" si="32"/>
        <v>0</v>
      </c>
      <c r="AR34" s="2">
        <f t="shared" si="33"/>
        <v>0</v>
      </c>
      <c r="AS34" s="2">
        <f t="shared" si="28"/>
        <v>0</v>
      </c>
      <c r="AT34" s="2">
        <f t="shared" si="29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si="34"/>
        <v>0</v>
      </c>
      <c r="F35" s="1">
        <f t="shared" ref="F35:F54" si="37">IF(E35&gt;180,E35-180,E35)</f>
        <v>0</v>
      </c>
      <c r="I35" s="1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1">
        <f t="shared" si="6"/>
        <v>0</v>
      </c>
      <c r="P35" s="1">
        <f t="shared" si="7"/>
        <v>0</v>
      </c>
      <c r="Q35" s="1">
        <v>0</v>
      </c>
      <c r="R35" s="1">
        <f t="shared" si="8"/>
        <v>0</v>
      </c>
      <c r="S35" s="1">
        <f t="shared" si="9"/>
        <v>0</v>
      </c>
      <c r="T35" s="1">
        <f t="shared" si="10"/>
        <v>0</v>
      </c>
      <c r="U35" s="1">
        <v>0</v>
      </c>
      <c r="V35" s="1">
        <f t="shared" si="11"/>
        <v>0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>
        <v>0</v>
      </c>
      <c r="AB35" s="1">
        <f t="shared" si="16"/>
        <v>0</v>
      </c>
      <c r="AC35" s="1">
        <f t="shared" si="17"/>
        <v>0</v>
      </c>
      <c r="AD35" s="1">
        <f t="shared" si="18"/>
        <v>0</v>
      </c>
      <c r="AE35" s="1">
        <v>0</v>
      </c>
      <c r="AF35" s="1">
        <f t="shared" si="19"/>
        <v>0</v>
      </c>
      <c r="AG35" s="1">
        <f t="shared" si="20"/>
        <v>0</v>
      </c>
      <c r="AH35" s="1">
        <f t="shared" si="21"/>
        <v>0</v>
      </c>
      <c r="AI35" s="2">
        <f t="shared" si="22"/>
        <v>0</v>
      </c>
      <c r="AJ35" s="2">
        <f t="shared" si="23"/>
        <v>0</v>
      </c>
      <c r="AK35" s="2">
        <f t="shared" si="24"/>
        <v>0</v>
      </c>
      <c r="AL35" s="2">
        <f t="shared" si="25"/>
        <v>0</v>
      </c>
      <c r="AM35" s="2">
        <f t="shared" si="30"/>
        <v>-22.113093145869957</v>
      </c>
      <c r="AN35" s="2">
        <f t="shared" si="31"/>
        <v>-20.057117750439396</v>
      </c>
      <c r="AO35" s="10">
        <f t="shared" si="26"/>
        <v>57.937038664323381</v>
      </c>
      <c r="AP35" s="10">
        <f t="shared" si="27"/>
        <v>20.057117750439339</v>
      </c>
      <c r="AQ35" s="2">
        <f t="shared" si="32"/>
        <v>0</v>
      </c>
      <c r="AR35" s="2">
        <f t="shared" si="33"/>
        <v>0</v>
      </c>
      <c r="AS35" s="2">
        <f t="shared" si="28"/>
        <v>0</v>
      </c>
      <c r="AT35" s="2">
        <f t="shared" si="29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4"/>
        <v>0</v>
      </c>
      <c r="F36" s="1">
        <f t="shared" si="37"/>
        <v>0</v>
      </c>
      <c r="I36" s="1">
        <f t="shared" ref="I36:I53" si="38">IF($H36=360,$H36,0)</f>
        <v>0</v>
      </c>
      <c r="J36" s="1">
        <f t="shared" ref="J36:J53" si="39">IF(AND($H36&lt;90,$H36&gt;0),$H36,0)</f>
        <v>0</v>
      </c>
      <c r="K36" s="1">
        <f t="shared" ref="K36:K53" si="40">IF($H36=90,90,0)</f>
        <v>0</v>
      </c>
      <c r="L36" s="1">
        <f t="shared" ref="L36:L53" si="41">IF(AND($H36&lt;180,$H36&gt;90),$H36,0)</f>
        <v>0</v>
      </c>
      <c r="M36" s="1">
        <f t="shared" ref="M36:M53" si="42">IF($H36=180,$H36,0)</f>
        <v>0</v>
      </c>
      <c r="N36" s="1">
        <f t="shared" ref="N36:N53" si="43">IF(AND($H36&lt;270,$H36&gt;180),$H36,0)</f>
        <v>0</v>
      </c>
      <c r="O36" s="1">
        <f t="shared" ref="O36:O53" si="44">IF($H36=270,$H36,0)</f>
        <v>0</v>
      </c>
      <c r="P36" s="1">
        <f t="shared" ref="P36:P53" si="45">IF(AND($H36&lt;360,$H36&gt;270),$H36,0)</f>
        <v>0</v>
      </c>
      <c r="Q36" s="1">
        <v>0</v>
      </c>
      <c r="R36" s="1">
        <f t="shared" ref="R36:R53" si="46">ROUND(IF(J36&lt;&gt;0,SIN(J36*PI()/180)*$B36,0),1)</f>
        <v>0</v>
      </c>
      <c r="S36" s="1">
        <f t="shared" ref="S36:S53" si="47">IF(K36&lt;&gt;0,$B36,0)</f>
        <v>0</v>
      </c>
      <c r="T36" s="1">
        <f t="shared" ref="T36:T53" si="48">ROUND(IF(L36&lt;&gt;0,SIN(L36*PI()/180)*$B36,0),1)</f>
        <v>0</v>
      </c>
      <c r="U36" s="1">
        <v>0</v>
      </c>
      <c r="V36" s="1">
        <f t="shared" ref="V36:V53" si="49">ROUND(IF(N36&lt;&gt;0,SIN(N36*PI()/180)*$B36,0),1)</f>
        <v>0</v>
      </c>
      <c r="W36" s="1">
        <f t="shared" ref="W36:W53" si="50">IF(O36&lt;&gt;0,-$B36,0)</f>
        <v>0</v>
      </c>
      <c r="X36" s="1">
        <f t="shared" ref="X36:X53" si="51">ROUND(IF(P36&lt;&gt;0,SIN(P36*PI()/180)*$B36,0),1)</f>
        <v>0</v>
      </c>
      <c r="Y36" s="1">
        <f t="shared" ref="Y36:Y53" si="52">IF(I36&lt;&gt;0,$B36,0)</f>
        <v>0</v>
      </c>
      <c r="Z36" s="1">
        <f t="shared" ref="Z36:Z53" si="53">ROUND(IF(J36&lt;&gt;0,COS(J36*PI()/180)*$B36,0),1)</f>
        <v>0</v>
      </c>
      <c r="AA36" s="1">
        <v>0</v>
      </c>
      <c r="AB36" s="1">
        <f t="shared" ref="AB36:AB53" si="54">ROUND(IF(L36&lt;&gt;0,COS(L36*PI()/180)*$B36,0),1)</f>
        <v>0</v>
      </c>
      <c r="AC36" s="1">
        <f t="shared" ref="AC36:AC53" si="55">IF(M36&lt;&gt;0,-$B36,0)</f>
        <v>0</v>
      </c>
      <c r="AD36" s="1">
        <f t="shared" ref="AD36:AD53" si="56">ROUND(IF(N36&lt;&gt;0,COS(N36*PI()/180)*$B36,0),1)</f>
        <v>0</v>
      </c>
      <c r="AE36" s="1">
        <v>0</v>
      </c>
      <c r="AF36" s="1">
        <f t="shared" ref="AF36:AF53" si="57">ROUND(IF(P36&lt;&gt;0,COS(P36*PI()/180)*$B36,0),1)</f>
        <v>0</v>
      </c>
      <c r="AG36" s="1">
        <f t="shared" ref="AG36:AG53" si="58">SUM(Q36:X36)</f>
        <v>0</v>
      </c>
      <c r="AH36" s="1">
        <f t="shared" ref="AH36:AH53" si="59">SUM(Y36:AF36)</f>
        <v>0</v>
      </c>
      <c r="AI36" s="2">
        <f t="shared" ref="AI36:AI53" si="60">$AG$55/$B$55*$B36</f>
        <v>0</v>
      </c>
      <c r="AJ36" s="2">
        <f t="shared" ref="AJ36:AJ53" si="61">$AH$55/$B$55*$B36</f>
        <v>0</v>
      </c>
      <c r="AK36" s="2">
        <f t="shared" ref="AK36:AK53" si="62">AG36-AI36</f>
        <v>0</v>
      </c>
      <c r="AL36" s="2">
        <f t="shared" ref="AL36:AL53" si="63">AH36-AJ36</f>
        <v>0</v>
      </c>
      <c r="AM36" s="2">
        <f t="shared" si="30"/>
        <v>-22.113093145869957</v>
      </c>
      <c r="AN36" s="2">
        <f t="shared" si="31"/>
        <v>-20.057117750439396</v>
      </c>
      <c r="AO36" s="10">
        <f t="shared" ref="AO36:AO53" si="64">AM36-AM$56</f>
        <v>57.937038664323381</v>
      </c>
      <c r="AP36" s="10">
        <f t="shared" ref="AP36:AP53" si="65">AN36-AN$56</f>
        <v>20.057117750439339</v>
      </c>
      <c r="AQ36" s="2">
        <f t="shared" si="32"/>
        <v>0</v>
      </c>
      <c r="AR36" s="2">
        <f t="shared" si="33"/>
        <v>0</v>
      </c>
      <c r="AS36" s="2">
        <f t="shared" ref="AS36:AS53" si="66">AO36*AR36</f>
        <v>0</v>
      </c>
      <c r="AT36" s="2">
        <f t="shared" ref="AT36:AT53" si="67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4"/>
        <v>0</v>
      </c>
      <c r="F37" s="1">
        <f t="shared" si="37"/>
        <v>0</v>
      </c>
      <c r="I37" s="1">
        <f t="shared" si="38"/>
        <v>0</v>
      </c>
      <c r="J37" s="1">
        <f t="shared" si="39"/>
        <v>0</v>
      </c>
      <c r="K37" s="1">
        <f t="shared" si="40"/>
        <v>0</v>
      </c>
      <c r="L37" s="1">
        <f t="shared" si="41"/>
        <v>0</v>
      </c>
      <c r="M37" s="1">
        <f t="shared" si="42"/>
        <v>0</v>
      </c>
      <c r="N37" s="1">
        <f t="shared" si="43"/>
        <v>0</v>
      </c>
      <c r="O37" s="1">
        <f t="shared" si="44"/>
        <v>0</v>
      </c>
      <c r="P37" s="1">
        <f t="shared" si="45"/>
        <v>0</v>
      </c>
      <c r="Q37" s="1">
        <v>0</v>
      </c>
      <c r="R37" s="1">
        <f t="shared" si="46"/>
        <v>0</v>
      </c>
      <c r="S37" s="1">
        <f t="shared" si="47"/>
        <v>0</v>
      </c>
      <c r="T37" s="1">
        <f t="shared" si="48"/>
        <v>0</v>
      </c>
      <c r="U37" s="1">
        <v>0</v>
      </c>
      <c r="V37" s="1">
        <f t="shared" si="49"/>
        <v>0</v>
      </c>
      <c r="W37" s="1">
        <f t="shared" si="50"/>
        <v>0</v>
      </c>
      <c r="X37" s="1">
        <f t="shared" si="51"/>
        <v>0</v>
      </c>
      <c r="Y37" s="1">
        <f t="shared" si="52"/>
        <v>0</v>
      </c>
      <c r="Z37" s="1">
        <f t="shared" si="53"/>
        <v>0</v>
      </c>
      <c r="AA37" s="1">
        <v>0</v>
      </c>
      <c r="AB37" s="1">
        <f t="shared" si="54"/>
        <v>0</v>
      </c>
      <c r="AC37" s="1">
        <f t="shared" si="55"/>
        <v>0</v>
      </c>
      <c r="AD37" s="1">
        <f t="shared" si="56"/>
        <v>0</v>
      </c>
      <c r="AE37" s="1">
        <v>0</v>
      </c>
      <c r="AF37" s="1">
        <f t="shared" si="57"/>
        <v>0</v>
      </c>
      <c r="AG37" s="1">
        <f t="shared" si="58"/>
        <v>0</v>
      </c>
      <c r="AH37" s="1">
        <f t="shared" si="59"/>
        <v>0</v>
      </c>
      <c r="AI37" s="2">
        <f t="shared" si="60"/>
        <v>0</v>
      </c>
      <c r="AJ37" s="2">
        <f t="shared" si="61"/>
        <v>0</v>
      </c>
      <c r="AK37" s="2">
        <f t="shared" si="62"/>
        <v>0</v>
      </c>
      <c r="AL37" s="2">
        <f t="shared" si="63"/>
        <v>0</v>
      </c>
      <c r="AM37" s="2">
        <f t="shared" ref="AM37:AM53" si="68">AK36+AM36</f>
        <v>-22.113093145869957</v>
      </c>
      <c r="AN37" s="2">
        <f t="shared" ref="AN37:AN53" si="69">AL36+AN36</f>
        <v>-20.057117750439396</v>
      </c>
      <c r="AO37" s="10">
        <f t="shared" si="64"/>
        <v>57.937038664323381</v>
      </c>
      <c r="AP37" s="10">
        <f t="shared" si="65"/>
        <v>20.057117750439339</v>
      </c>
      <c r="AQ37" s="2">
        <f t="shared" ref="AQ37:AQ53" si="70">AO38-AO36</f>
        <v>0</v>
      </c>
      <c r="AR37" s="2">
        <f t="shared" ref="AR37:AR53" si="71">AP38-AP36</f>
        <v>0</v>
      </c>
      <c r="AS37" s="2">
        <f t="shared" si="66"/>
        <v>0</v>
      </c>
      <c r="AT37" s="2">
        <f t="shared" si="67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4"/>
        <v>0</v>
      </c>
      <c r="F38" s="1">
        <f t="shared" si="37"/>
        <v>0</v>
      </c>
      <c r="I38" s="1">
        <f t="shared" si="38"/>
        <v>0</v>
      </c>
      <c r="J38" s="1">
        <f t="shared" si="39"/>
        <v>0</v>
      </c>
      <c r="K38" s="1">
        <f t="shared" si="40"/>
        <v>0</v>
      </c>
      <c r="L38" s="1">
        <f t="shared" si="41"/>
        <v>0</v>
      </c>
      <c r="M38" s="1">
        <f t="shared" si="42"/>
        <v>0</v>
      </c>
      <c r="N38" s="1">
        <f t="shared" si="43"/>
        <v>0</v>
      </c>
      <c r="O38" s="1">
        <f t="shared" si="44"/>
        <v>0</v>
      </c>
      <c r="P38" s="1">
        <f t="shared" si="45"/>
        <v>0</v>
      </c>
      <c r="Q38" s="1">
        <v>0</v>
      </c>
      <c r="R38" s="1">
        <f t="shared" si="46"/>
        <v>0</v>
      </c>
      <c r="S38" s="1">
        <f t="shared" si="47"/>
        <v>0</v>
      </c>
      <c r="T38" s="1">
        <f t="shared" si="48"/>
        <v>0</v>
      </c>
      <c r="U38" s="1">
        <v>0</v>
      </c>
      <c r="V38" s="1">
        <f t="shared" si="49"/>
        <v>0</v>
      </c>
      <c r="W38" s="1">
        <f t="shared" si="50"/>
        <v>0</v>
      </c>
      <c r="X38" s="1">
        <f t="shared" si="51"/>
        <v>0</v>
      </c>
      <c r="Y38" s="1">
        <f t="shared" si="52"/>
        <v>0</v>
      </c>
      <c r="Z38" s="1">
        <f t="shared" si="53"/>
        <v>0</v>
      </c>
      <c r="AA38" s="1">
        <v>0</v>
      </c>
      <c r="AB38" s="1">
        <f t="shared" si="54"/>
        <v>0</v>
      </c>
      <c r="AC38" s="1">
        <f t="shared" si="55"/>
        <v>0</v>
      </c>
      <c r="AD38" s="1">
        <f t="shared" si="56"/>
        <v>0</v>
      </c>
      <c r="AE38" s="1">
        <v>0</v>
      </c>
      <c r="AF38" s="1">
        <f t="shared" si="57"/>
        <v>0</v>
      </c>
      <c r="AG38" s="1">
        <f t="shared" si="58"/>
        <v>0</v>
      </c>
      <c r="AH38" s="1">
        <f t="shared" si="59"/>
        <v>0</v>
      </c>
      <c r="AI38" s="2">
        <f t="shared" si="60"/>
        <v>0</v>
      </c>
      <c r="AJ38" s="2">
        <f t="shared" si="61"/>
        <v>0</v>
      </c>
      <c r="AK38" s="2">
        <f t="shared" si="62"/>
        <v>0</v>
      </c>
      <c r="AL38" s="2">
        <f t="shared" si="63"/>
        <v>0</v>
      </c>
      <c r="AM38" s="2">
        <f t="shared" si="68"/>
        <v>-22.113093145869957</v>
      </c>
      <c r="AN38" s="2">
        <f t="shared" si="69"/>
        <v>-20.057117750439396</v>
      </c>
      <c r="AO38" s="10">
        <f t="shared" si="64"/>
        <v>57.937038664323381</v>
      </c>
      <c r="AP38" s="10">
        <f t="shared" si="65"/>
        <v>20.057117750439339</v>
      </c>
      <c r="AQ38" s="2">
        <f t="shared" si="70"/>
        <v>0</v>
      </c>
      <c r="AR38" s="2">
        <f t="shared" si="71"/>
        <v>0</v>
      </c>
      <c r="AS38" s="2">
        <f t="shared" si="66"/>
        <v>0</v>
      </c>
      <c r="AT38" s="2">
        <f t="shared" si="67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4"/>
        <v>0</v>
      </c>
      <c r="F39" s="1">
        <f t="shared" si="37"/>
        <v>0</v>
      </c>
      <c r="I39" s="1">
        <f t="shared" si="38"/>
        <v>0</v>
      </c>
      <c r="J39" s="1">
        <f t="shared" si="39"/>
        <v>0</v>
      </c>
      <c r="K39" s="1">
        <f t="shared" si="40"/>
        <v>0</v>
      </c>
      <c r="L39" s="1">
        <f t="shared" si="41"/>
        <v>0</v>
      </c>
      <c r="M39" s="1">
        <f t="shared" si="42"/>
        <v>0</v>
      </c>
      <c r="N39" s="1">
        <f t="shared" si="43"/>
        <v>0</v>
      </c>
      <c r="O39" s="1">
        <f t="shared" si="44"/>
        <v>0</v>
      </c>
      <c r="P39" s="1">
        <f t="shared" si="45"/>
        <v>0</v>
      </c>
      <c r="Q39" s="1">
        <v>0</v>
      </c>
      <c r="R39" s="1">
        <f t="shared" si="46"/>
        <v>0</v>
      </c>
      <c r="S39" s="1">
        <f t="shared" si="47"/>
        <v>0</v>
      </c>
      <c r="T39" s="1">
        <f t="shared" si="48"/>
        <v>0</v>
      </c>
      <c r="U39" s="1">
        <v>0</v>
      </c>
      <c r="V39" s="1">
        <f t="shared" si="49"/>
        <v>0</v>
      </c>
      <c r="W39" s="1">
        <f t="shared" si="50"/>
        <v>0</v>
      </c>
      <c r="X39" s="1">
        <f t="shared" si="51"/>
        <v>0</v>
      </c>
      <c r="Y39" s="1">
        <f t="shared" si="52"/>
        <v>0</v>
      </c>
      <c r="Z39" s="1">
        <f t="shared" si="53"/>
        <v>0</v>
      </c>
      <c r="AA39" s="1">
        <v>0</v>
      </c>
      <c r="AB39" s="1">
        <f t="shared" si="54"/>
        <v>0</v>
      </c>
      <c r="AC39" s="1">
        <f t="shared" si="55"/>
        <v>0</v>
      </c>
      <c r="AD39" s="1">
        <f t="shared" si="56"/>
        <v>0</v>
      </c>
      <c r="AE39" s="1">
        <v>0</v>
      </c>
      <c r="AF39" s="1">
        <f t="shared" si="57"/>
        <v>0</v>
      </c>
      <c r="AG39" s="1">
        <f t="shared" si="58"/>
        <v>0</v>
      </c>
      <c r="AH39" s="1">
        <f t="shared" si="59"/>
        <v>0</v>
      </c>
      <c r="AI39" s="2">
        <f t="shared" si="60"/>
        <v>0</v>
      </c>
      <c r="AJ39" s="2">
        <f t="shared" si="61"/>
        <v>0</v>
      </c>
      <c r="AK39" s="2">
        <f t="shared" si="62"/>
        <v>0</v>
      </c>
      <c r="AL39" s="2">
        <f t="shared" si="63"/>
        <v>0</v>
      </c>
      <c r="AM39" s="2">
        <f t="shared" si="68"/>
        <v>-22.113093145869957</v>
      </c>
      <c r="AN39" s="2">
        <f t="shared" si="69"/>
        <v>-20.057117750439396</v>
      </c>
      <c r="AO39" s="10">
        <f t="shared" si="64"/>
        <v>57.937038664323381</v>
      </c>
      <c r="AP39" s="10">
        <f t="shared" si="65"/>
        <v>20.057117750439339</v>
      </c>
      <c r="AQ39" s="2">
        <f t="shared" si="70"/>
        <v>0</v>
      </c>
      <c r="AR39" s="2">
        <f t="shared" si="71"/>
        <v>0</v>
      </c>
      <c r="AS39" s="2">
        <f t="shared" si="66"/>
        <v>0</v>
      </c>
      <c r="AT39" s="2">
        <f t="shared" si="67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4"/>
        <v>0</v>
      </c>
      <c r="F40" s="1">
        <f t="shared" si="37"/>
        <v>0</v>
      </c>
      <c r="I40" s="1">
        <f t="shared" si="38"/>
        <v>0</v>
      </c>
      <c r="J40" s="1">
        <f t="shared" si="39"/>
        <v>0</v>
      </c>
      <c r="K40" s="1">
        <f t="shared" si="40"/>
        <v>0</v>
      </c>
      <c r="L40" s="1">
        <f t="shared" si="41"/>
        <v>0</v>
      </c>
      <c r="M40" s="1">
        <f t="shared" si="42"/>
        <v>0</v>
      </c>
      <c r="N40" s="1">
        <f t="shared" si="43"/>
        <v>0</v>
      </c>
      <c r="O40" s="1">
        <f t="shared" si="44"/>
        <v>0</v>
      </c>
      <c r="P40" s="1">
        <f t="shared" si="45"/>
        <v>0</v>
      </c>
      <c r="Q40" s="1">
        <v>0</v>
      </c>
      <c r="R40" s="1">
        <f t="shared" si="46"/>
        <v>0</v>
      </c>
      <c r="S40" s="1">
        <f t="shared" si="47"/>
        <v>0</v>
      </c>
      <c r="T40" s="1">
        <f t="shared" si="48"/>
        <v>0</v>
      </c>
      <c r="U40" s="1">
        <v>0</v>
      </c>
      <c r="V40" s="1">
        <f t="shared" si="49"/>
        <v>0</v>
      </c>
      <c r="W40" s="1">
        <f t="shared" si="50"/>
        <v>0</v>
      </c>
      <c r="X40" s="1">
        <f t="shared" si="51"/>
        <v>0</v>
      </c>
      <c r="Y40" s="1">
        <f t="shared" si="52"/>
        <v>0</v>
      </c>
      <c r="Z40" s="1">
        <f t="shared" si="53"/>
        <v>0</v>
      </c>
      <c r="AA40" s="1">
        <v>0</v>
      </c>
      <c r="AB40" s="1">
        <f t="shared" si="54"/>
        <v>0</v>
      </c>
      <c r="AC40" s="1">
        <f t="shared" si="55"/>
        <v>0</v>
      </c>
      <c r="AD40" s="1">
        <f t="shared" si="56"/>
        <v>0</v>
      </c>
      <c r="AE40" s="1">
        <v>0</v>
      </c>
      <c r="AF40" s="1">
        <f t="shared" si="57"/>
        <v>0</v>
      </c>
      <c r="AG40" s="1">
        <f t="shared" si="58"/>
        <v>0</v>
      </c>
      <c r="AH40" s="1">
        <f t="shared" si="59"/>
        <v>0</v>
      </c>
      <c r="AI40" s="2">
        <f t="shared" si="60"/>
        <v>0</v>
      </c>
      <c r="AJ40" s="2">
        <f t="shared" si="61"/>
        <v>0</v>
      </c>
      <c r="AK40" s="2">
        <f t="shared" si="62"/>
        <v>0</v>
      </c>
      <c r="AL40" s="2">
        <f t="shared" si="63"/>
        <v>0</v>
      </c>
      <c r="AM40" s="2">
        <f t="shared" si="68"/>
        <v>-22.113093145869957</v>
      </c>
      <c r="AN40" s="2">
        <f t="shared" si="69"/>
        <v>-20.057117750439396</v>
      </c>
      <c r="AO40" s="10">
        <f t="shared" si="64"/>
        <v>57.937038664323381</v>
      </c>
      <c r="AP40" s="10">
        <f t="shared" si="65"/>
        <v>20.057117750439339</v>
      </c>
      <c r="AQ40" s="2">
        <f t="shared" si="70"/>
        <v>0</v>
      </c>
      <c r="AR40" s="2">
        <f t="shared" si="71"/>
        <v>0</v>
      </c>
      <c r="AS40" s="2">
        <f t="shared" si="66"/>
        <v>0</v>
      </c>
      <c r="AT40" s="2">
        <f t="shared" si="67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4"/>
        <v>0</v>
      </c>
      <c r="F41" s="1">
        <f t="shared" si="37"/>
        <v>0</v>
      </c>
      <c r="I41" s="1">
        <f t="shared" si="38"/>
        <v>0</v>
      </c>
      <c r="J41" s="1">
        <f t="shared" si="39"/>
        <v>0</v>
      </c>
      <c r="K41" s="1">
        <f t="shared" si="40"/>
        <v>0</v>
      </c>
      <c r="L41" s="1">
        <f t="shared" si="41"/>
        <v>0</v>
      </c>
      <c r="M41" s="1">
        <f t="shared" si="42"/>
        <v>0</v>
      </c>
      <c r="N41" s="1">
        <f t="shared" si="43"/>
        <v>0</v>
      </c>
      <c r="O41" s="1">
        <f t="shared" si="44"/>
        <v>0</v>
      </c>
      <c r="P41" s="1">
        <f t="shared" si="45"/>
        <v>0</v>
      </c>
      <c r="Q41" s="1">
        <v>0</v>
      </c>
      <c r="R41" s="1">
        <f t="shared" si="46"/>
        <v>0</v>
      </c>
      <c r="S41" s="1">
        <f t="shared" si="47"/>
        <v>0</v>
      </c>
      <c r="T41" s="1">
        <f t="shared" si="48"/>
        <v>0</v>
      </c>
      <c r="U41" s="1">
        <v>0</v>
      </c>
      <c r="V41" s="1">
        <f t="shared" si="49"/>
        <v>0</v>
      </c>
      <c r="W41" s="1">
        <f t="shared" si="50"/>
        <v>0</v>
      </c>
      <c r="X41" s="1">
        <f t="shared" si="51"/>
        <v>0</v>
      </c>
      <c r="Y41" s="1">
        <f t="shared" si="52"/>
        <v>0</v>
      </c>
      <c r="Z41" s="1">
        <f t="shared" si="53"/>
        <v>0</v>
      </c>
      <c r="AA41" s="1">
        <v>0</v>
      </c>
      <c r="AB41" s="1">
        <f t="shared" si="54"/>
        <v>0</v>
      </c>
      <c r="AC41" s="1">
        <f t="shared" si="55"/>
        <v>0</v>
      </c>
      <c r="AD41" s="1">
        <f t="shared" si="56"/>
        <v>0</v>
      </c>
      <c r="AE41" s="1">
        <v>0</v>
      </c>
      <c r="AF41" s="1">
        <f t="shared" si="57"/>
        <v>0</v>
      </c>
      <c r="AG41" s="1">
        <f t="shared" si="58"/>
        <v>0</v>
      </c>
      <c r="AH41" s="1">
        <f t="shared" si="59"/>
        <v>0</v>
      </c>
      <c r="AI41" s="2">
        <f t="shared" si="60"/>
        <v>0</v>
      </c>
      <c r="AJ41" s="2">
        <f t="shared" si="61"/>
        <v>0</v>
      </c>
      <c r="AK41" s="2">
        <f t="shared" si="62"/>
        <v>0</v>
      </c>
      <c r="AL41" s="2">
        <f t="shared" si="63"/>
        <v>0</v>
      </c>
      <c r="AM41" s="2">
        <f t="shared" si="68"/>
        <v>-22.113093145869957</v>
      </c>
      <c r="AN41" s="2">
        <f t="shared" si="69"/>
        <v>-20.057117750439396</v>
      </c>
      <c r="AO41" s="10">
        <f t="shared" si="64"/>
        <v>57.937038664323381</v>
      </c>
      <c r="AP41" s="10">
        <f t="shared" si="65"/>
        <v>20.057117750439339</v>
      </c>
      <c r="AQ41" s="2">
        <f t="shared" si="70"/>
        <v>0</v>
      </c>
      <c r="AR41" s="2">
        <f t="shared" si="71"/>
        <v>0</v>
      </c>
      <c r="AS41" s="2">
        <f t="shared" si="66"/>
        <v>0</v>
      </c>
      <c r="AT41" s="2">
        <f t="shared" si="67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4"/>
        <v>0</v>
      </c>
      <c r="F42" s="1">
        <f t="shared" si="37"/>
        <v>0</v>
      </c>
      <c r="I42" s="1">
        <f t="shared" si="38"/>
        <v>0</v>
      </c>
      <c r="J42" s="1">
        <f t="shared" si="39"/>
        <v>0</v>
      </c>
      <c r="K42" s="1">
        <f t="shared" si="40"/>
        <v>0</v>
      </c>
      <c r="L42" s="1">
        <f t="shared" si="41"/>
        <v>0</v>
      </c>
      <c r="M42" s="1">
        <f t="shared" si="42"/>
        <v>0</v>
      </c>
      <c r="N42" s="1">
        <f t="shared" si="43"/>
        <v>0</v>
      </c>
      <c r="O42" s="1">
        <f t="shared" si="44"/>
        <v>0</v>
      </c>
      <c r="P42" s="1">
        <f t="shared" si="45"/>
        <v>0</v>
      </c>
      <c r="Q42" s="1">
        <v>0</v>
      </c>
      <c r="R42" s="1">
        <f t="shared" si="46"/>
        <v>0</v>
      </c>
      <c r="S42" s="1">
        <f t="shared" si="47"/>
        <v>0</v>
      </c>
      <c r="T42" s="1">
        <f t="shared" si="48"/>
        <v>0</v>
      </c>
      <c r="U42" s="1">
        <v>0</v>
      </c>
      <c r="V42" s="1">
        <f t="shared" si="49"/>
        <v>0</v>
      </c>
      <c r="W42" s="1">
        <f t="shared" si="50"/>
        <v>0</v>
      </c>
      <c r="X42" s="1">
        <f t="shared" si="51"/>
        <v>0</v>
      </c>
      <c r="Y42" s="1">
        <f t="shared" si="52"/>
        <v>0</v>
      </c>
      <c r="Z42" s="1">
        <f t="shared" si="53"/>
        <v>0</v>
      </c>
      <c r="AA42" s="1">
        <v>0</v>
      </c>
      <c r="AB42" s="1">
        <f t="shared" si="54"/>
        <v>0</v>
      </c>
      <c r="AC42" s="1">
        <f t="shared" si="55"/>
        <v>0</v>
      </c>
      <c r="AD42" s="1">
        <f t="shared" si="56"/>
        <v>0</v>
      </c>
      <c r="AE42" s="1">
        <v>0</v>
      </c>
      <c r="AF42" s="1">
        <f t="shared" si="57"/>
        <v>0</v>
      </c>
      <c r="AG42" s="1">
        <f t="shared" si="58"/>
        <v>0</v>
      </c>
      <c r="AH42" s="1">
        <f t="shared" si="59"/>
        <v>0</v>
      </c>
      <c r="AI42" s="2">
        <f t="shared" si="60"/>
        <v>0</v>
      </c>
      <c r="AJ42" s="2">
        <f t="shared" si="61"/>
        <v>0</v>
      </c>
      <c r="AK42" s="2">
        <f t="shared" si="62"/>
        <v>0</v>
      </c>
      <c r="AL42" s="2">
        <f t="shared" si="63"/>
        <v>0</v>
      </c>
      <c r="AM42" s="2">
        <f t="shared" si="68"/>
        <v>-22.113093145869957</v>
      </c>
      <c r="AN42" s="2">
        <f t="shared" si="69"/>
        <v>-20.057117750439396</v>
      </c>
      <c r="AO42" s="10">
        <f t="shared" si="64"/>
        <v>57.937038664323381</v>
      </c>
      <c r="AP42" s="10">
        <f t="shared" si="65"/>
        <v>20.057117750439339</v>
      </c>
      <c r="AQ42" s="2">
        <f t="shared" si="70"/>
        <v>0</v>
      </c>
      <c r="AR42" s="2">
        <f t="shared" si="71"/>
        <v>0</v>
      </c>
      <c r="AS42" s="2">
        <f t="shared" si="66"/>
        <v>0</v>
      </c>
      <c r="AT42" s="2">
        <f t="shared" si="67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4"/>
        <v>0</v>
      </c>
      <c r="F43" s="1">
        <f t="shared" si="37"/>
        <v>0</v>
      </c>
      <c r="I43" s="1">
        <f t="shared" si="38"/>
        <v>0</v>
      </c>
      <c r="J43" s="1">
        <f t="shared" si="39"/>
        <v>0</v>
      </c>
      <c r="K43" s="1">
        <f t="shared" si="40"/>
        <v>0</v>
      </c>
      <c r="L43" s="1">
        <f t="shared" si="41"/>
        <v>0</v>
      </c>
      <c r="M43" s="1">
        <f t="shared" si="42"/>
        <v>0</v>
      </c>
      <c r="N43" s="1">
        <f t="shared" si="43"/>
        <v>0</v>
      </c>
      <c r="O43" s="1">
        <f t="shared" si="44"/>
        <v>0</v>
      </c>
      <c r="P43" s="1">
        <f t="shared" si="45"/>
        <v>0</v>
      </c>
      <c r="Q43" s="1">
        <v>0</v>
      </c>
      <c r="R43" s="1">
        <f t="shared" si="46"/>
        <v>0</v>
      </c>
      <c r="S43" s="1">
        <f t="shared" si="47"/>
        <v>0</v>
      </c>
      <c r="T43" s="1">
        <f t="shared" si="48"/>
        <v>0</v>
      </c>
      <c r="U43" s="1">
        <v>0</v>
      </c>
      <c r="V43" s="1">
        <f t="shared" si="49"/>
        <v>0</v>
      </c>
      <c r="W43" s="1">
        <f t="shared" si="50"/>
        <v>0</v>
      </c>
      <c r="X43" s="1">
        <f t="shared" si="51"/>
        <v>0</v>
      </c>
      <c r="Y43" s="1">
        <f t="shared" si="52"/>
        <v>0</v>
      </c>
      <c r="Z43" s="1">
        <f t="shared" si="53"/>
        <v>0</v>
      </c>
      <c r="AA43" s="1">
        <v>0</v>
      </c>
      <c r="AB43" s="1">
        <f t="shared" si="54"/>
        <v>0</v>
      </c>
      <c r="AC43" s="1">
        <f t="shared" si="55"/>
        <v>0</v>
      </c>
      <c r="AD43" s="1">
        <f t="shared" si="56"/>
        <v>0</v>
      </c>
      <c r="AE43" s="1">
        <v>0</v>
      </c>
      <c r="AF43" s="1">
        <f t="shared" si="57"/>
        <v>0</v>
      </c>
      <c r="AG43" s="1">
        <f t="shared" si="58"/>
        <v>0</v>
      </c>
      <c r="AH43" s="1">
        <f t="shared" si="59"/>
        <v>0</v>
      </c>
      <c r="AI43" s="2">
        <f t="shared" si="60"/>
        <v>0</v>
      </c>
      <c r="AJ43" s="2">
        <f t="shared" si="61"/>
        <v>0</v>
      </c>
      <c r="AK43" s="2">
        <f t="shared" si="62"/>
        <v>0</v>
      </c>
      <c r="AL43" s="2">
        <f t="shared" si="63"/>
        <v>0</v>
      </c>
      <c r="AM43" s="2">
        <f t="shared" si="68"/>
        <v>-22.113093145869957</v>
      </c>
      <c r="AN43" s="2">
        <f t="shared" si="69"/>
        <v>-20.057117750439396</v>
      </c>
      <c r="AO43" s="10">
        <f t="shared" si="64"/>
        <v>57.937038664323381</v>
      </c>
      <c r="AP43" s="10">
        <f t="shared" si="65"/>
        <v>20.057117750439339</v>
      </c>
      <c r="AQ43" s="2">
        <f t="shared" si="70"/>
        <v>0</v>
      </c>
      <c r="AR43" s="2">
        <f t="shared" si="71"/>
        <v>0</v>
      </c>
      <c r="AS43" s="2">
        <f t="shared" si="66"/>
        <v>0</v>
      </c>
      <c r="AT43" s="2">
        <f t="shared" si="67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4"/>
        <v>0</v>
      </c>
      <c r="F44" s="1">
        <f t="shared" si="37"/>
        <v>0</v>
      </c>
      <c r="I44" s="1">
        <f t="shared" si="38"/>
        <v>0</v>
      </c>
      <c r="J44" s="1">
        <f t="shared" si="39"/>
        <v>0</v>
      </c>
      <c r="K44" s="1">
        <f t="shared" si="40"/>
        <v>0</v>
      </c>
      <c r="L44" s="1">
        <f t="shared" si="41"/>
        <v>0</v>
      </c>
      <c r="M44" s="1">
        <f t="shared" si="42"/>
        <v>0</v>
      </c>
      <c r="N44" s="1">
        <f t="shared" si="43"/>
        <v>0</v>
      </c>
      <c r="O44" s="1">
        <f t="shared" si="44"/>
        <v>0</v>
      </c>
      <c r="P44" s="1">
        <f t="shared" si="45"/>
        <v>0</v>
      </c>
      <c r="Q44" s="1">
        <v>0</v>
      </c>
      <c r="R44" s="1">
        <f t="shared" si="46"/>
        <v>0</v>
      </c>
      <c r="S44" s="1">
        <f t="shared" si="47"/>
        <v>0</v>
      </c>
      <c r="T44" s="1">
        <f t="shared" si="48"/>
        <v>0</v>
      </c>
      <c r="U44" s="1">
        <v>0</v>
      </c>
      <c r="V44" s="1">
        <f t="shared" si="49"/>
        <v>0</v>
      </c>
      <c r="W44" s="1">
        <f t="shared" si="50"/>
        <v>0</v>
      </c>
      <c r="X44" s="1">
        <f t="shared" si="51"/>
        <v>0</v>
      </c>
      <c r="Y44" s="1">
        <f t="shared" si="52"/>
        <v>0</v>
      </c>
      <c r="Z44" s="1">
        <f t="shared" si="53"/>
        <v>0</v>
      </c>
      <c r="AA44" s="1">
        <v>0</v>
      </c>
      <c r="AB44" s="1">
        <f t="shared" si="54"/>
        <v>0</v>
      </c>
      <c r="AC44" s="1">
        <f t="shared" si="55"/>
        <v>0</v>
      </c>
      <c r="AD44" s="1">
        <f t="shared" si="56"/>
        <v>0</v>
      </c>
      <c r="AE44" s="1">
        <v>0</v>
      </c>
      <c r="AF44" s="1">
        <f t="shared" si="57"/>
        <v>0</v>
      </c>
      <c r="AG44" s="1">
        <f t="shared" si="58"/>
        <v>0</v>
      </c>
      <c r="AH44" s="1">
        <f t="shared" si="59"/>
        <v>0</v>
      </c>
      <c r="AI44" s="2">
        <f t="shared" si="60"/>
        <v>0</v>
      </c>
      <c r="AJ44" s="2">
        <f t="shared" si="61"/>
        <v>0</v>
      </c>
      <c r="AK44" s="2">
        <f t="shared" si="62"/>
        <v>0</v>
      </c>
      <c r="AL44" s="2">
        <f t="shared" si="63"/>
        <v>0</v>
      </c>
      <c r="AM44" s="2">
        <f t="shared" si="68"/>
        <v>-22.113093145869957</v>
      </c>
      <c r="AN44" s="2">
        <f t="shared" si="69"/>
        <v>-20.057117750439396</v>
      </c>
      <c r="AO44" s="10">
        <f t="shared" si="64"/>
        <v>57.937038664323381</v>
      </c>
      <c r="AP44" s="10">
        <f t="shared" si="65"/>
        <v>20.057117750439339</v>
      </c>
      <c r="AQ44" s="2">
        <f t="shared" si="70"/>
        <v>0</v>
      </c>
      <c r="AR44" s="2">
        <f t="shared" si="71"/>
        <v>0</v>
      </c>
      <c r="AS44" s="2">
        <f t="shared" si="66"/>
        <v>0</v>
      </c>
      <c r="AT44" s="2">
        <f t="shared" si="67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4"/>
        <v>0</v>
      </c>
      <c r="F45" s="1">
        <f t="shared" si="37"/>
        <v>0</v>
      </c>
      <c r="I45" s="1">
        <f t="shared" si="38"/>
        <v>0</v>
      </c>
      <c r="J45" s="1">
        <f t="shared" si="39"/>
        <v>0</v>
      </c>
      <c r="K45" s="1">
        <f t="shared" si="40"/>
        <v>0</v>
      </c>
      <c r="L45" s="1">
        <f t="shared" si="41"/>
        <v>0</v>
      </c>
      <c r="M45" s="1">
        <f t="shared" si="42"/>
        <v>0</v>
      </c>
      <c r="N45" s="1">
        <f t="shared" si="43"/>
        <v>0</v>
      </c>
      <c r="O45" s="1">
        <f t="shared" si="44"/>
        <v>0</v>
      </c>
      <c r="P45" s="1">
        <f t="shared" si="45"/>
        <v>0</v>
      </c>
      <c r="Q45" s="1">
        <v>0</v>
      </c>
      <c r="R45" s="1">
        <f t="shared" si="46"/>
        <v>0</v>
      </c>
      <c r="S45" s="1">
        <f t="shared" si="47"/>
        <v>0</v>
      </c>
      <c r="T45" s="1">
        <f t="shared" si="48"/>
        <v>0</v>
      </c>
      <c r="U45" s="1">
        <v>0</v>
      </c>
      <c r="V45" s="1">
        <f t="shared" si="49"/>
        <v>0</v>
      </c>
      <c r="W45" s="1">
        <f t="shared" si="50"/>
        <v>0</v>
      </c>
      <c r="X45" s="1">
        <f t="shared" si="51"/>
        <v>0</v>
      </c>
      <c r="Y45" s="1">
        <f t="shared" si="52"/>
        <v>0</v>
      </c>
      <c r="Z45" s="1">
        <f t="shared" si="53"/>
        <v>0</v>
      </c>
      <c r="AA45" s="1">
        <v>0</v>
      </c>
      <c r="AB45" s="1">
        <f t="shared" si="54"/>
        <v>0</v>
      </c>
      <c r="AC45" s="1">
        <f t="shared" si="55"/>
        <v>0</v>
      </c>
      <c r="AD45" s="1">
        <f t="shared" si="56"/>
        <v>0</v>
      </c>
      <c r="AE45" s="1">
        <v>0</v>
      </c>
      <c r="AF45" s="1">
        <f t="shared" si="57"/>
        <v>0</v>
      </c>
      <c r="AG45" s="1">
        <f t="shared" si="58"/>
        <v>0</v>
      </c>
      <c r="AH45" s="1">
        <f t="shared" si="59"/>
        <v>0</v>
      </c>
      <c r="AI45" s="2">
        <f t="shared" si="60"/>
        <v>0</v>
      </c>
      <c r="AJ45" s="2">
        <f t="shared" si="61"/>
        <v>0</v>
      </c>
      <c r="AK45" s="2">
        <f t="shared" si="62"/>
        <v>0</v>
      </c>
      <c r="AL45" s="2">
        <f t="shared" si="63"/>
        <v>0</v>
      </c>
      <c r="AM45" s="2">
        <f t="shared" si="68"/>
        <v>-22.113093145869957</v>
      </c>
      <c r="AN45" s="2">
        <f t="shared" si="69"/>
        <v>-20.057117750439396</v>
      </c>
      <c r="AO45" s="10">
        <f t="shared" si="64"/>
        <v>57.937038664323381</v>
      </c>
      <c r="AP45" s="10">
        <f t="shared" si="65"/>
        <v>20.057117750439339</v>
      </c>
      <c r="AQ45" s="2">
        <f t="shared" si="70"/>
        <v>0</v>
      </c>
      <c r="AR45" s="2">
        <f t="shared" si="71"/>
        <v>0</v>
      </c>
      <c r="AS45" s="2">
        <f t="shared" si="66"/>
        <v>0</v>
      </c>
      <c r="AT45" s="2">
        <f t="shared" si="67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4"/>
        <v>0</v>
      </c>
      <c r="F46" s="1">
        <f t="shared" si="37"/>
        <v>0</v>
      </c>
      <c r="I46" s="1">
        <f t="shared" si="38"/>
        <v>0</v>
      </c>
      <c r="J46" s="1">
        <f t="shared" si="39"/>
        <v>0</v>
      </c>
      <c r="K46" s="1">
        <f t="shared" si="40"/>
        <v>0</v>
      </c>
      <c r="L46" s="1">
        <f t="shared" si="41"/>
        <v>0</v>
      </c>
      <c r="M46" s="1">
        <f t="shared" si="42"/>
        <v>0</v>
      </c>
      <c r="N46" s="1">
        <f t="shared" si="43"/>
        <v>0</v>
      </c>
      <c r="O46" s="1">
        <f t="shared" si="44"/>
        <v>0</v>
      </c>
      <c r="P46" s="1">
        <f t="shared" si="45"/>
        <v>0</v>
      </c>
      <c r="Q46" s="1">
        <v>0</v>
      </c>
      <c r="R46" s="1">
        <f t="shared" si="46"/>
        <v>0</v>
      </c>
      <c r="S46" s="1">
        <f t="shared" si="47"/>
        <v>0</v>
      </c>
      <c r="T46" s="1">
        <f t="shared" si="48"/>
        <v>0</v>
      </c>
      <c r="U46" s="1">
        <v>0</v>
      </c>
      <c r="V46" s="1">
        <f t="shared" si="49"/>
        <v>0</v>
      </c>
      <c r="W46" s="1">
        <f t="shared" si="50"/>
        <v>0</v>
      </c>
      <c r="X46" s="1">
        <f t="shared" si="51"/>
        <v>0</v>
      </c>
      <c r="Y46" s="1">
        <f t="shared" si="52"/>
        <v>0</v>
      </c>
      <c r="Z46" s="1">
        <f t="shared" si="53"/>
        <v>0</v>
      </c>
      <c r="AA46" s="1">
        <v>0</v>
      </c>
      <c r="AB46" s="1">
        <f t="shared" si="54"/>
        <v>0</v>
      </c>
      <c r="AC46" s="1">
        <f t="shared" si="55"/>
        <v>0</v>
      </c>
      <c r="AD46" s="1">
        <f t="shared" si="56"/>
        <v>0</v>
      </c>
      <c r="AE46" s="1">
        <v>0</v>
      </c>
      <c r="AF46" s="1">
        <f t="shared" si="57"/>
        <v>0</v>
      </c>
      <c r="AG46" s="1">
        <f t="shared" si="58"/>
        <v>0</v>
      </c>
      <c r="AH46" s="1">
        <f t="shared" si="59"/>
        <v>0</v>
      </c>
      <c r="AI46" s="2">
        <f t="shared" si="60"/>
        <v>0</v>
      </c>
      <c r="AJ46" s="2">
        <f t="shared" si="61"/>
        <v>0</v>
      </c>
      <c r="AK46" s="2">
        <f t="shared" si="62"/>
        <v>0</v>
      </c>
      <c r="AL46" s="2">
        <f t="shared" si="63"/>
        <v>0</v>
      </c>
      <c r="AM46" s="2">
        <f t="shared" si="68"/>
        <v>-22.113093145869957</v>
      </c>
      <c r="AN46" s="2">
        <f t="shared" si="69"/>
        <v>-20.057117750439396</v>
      </c>
      <c r="AO46" s="10">
        <f t="shared" si="64"/>
        <v>57.937038664323381</v>
      </c>
      <c r="AP46" s="10">
        <f t="shared" si="65"/>
        <v>20.057117750439339</v>
      </c>
      <c r="AQ46" s="2">
        <f t="shared" si="70"/>
        <v>0</v>
      </c>
      <c r="AR46" s="2">
        <f t="shared" si="71"/>
        <v>0</v>
      </c>
      <c r="AS46" s="2">
        <f t="shared" si="66"/>
        <v>0</v>
      </c>
      <c r="AT46" s="2">
        <f t="shared" si="67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4"/>
        <v>0</v>
      </c>
      <c r="F47" s="1">
        <f t="shared" si="37"/>
        <v>0</v>
      </c>
      <c r="I47" s="1">
        <f t="shared" si="38"/>
        <v>0</v>
      </c>
      <c r="J47" s="1">
        <f t="shared" si="39"/>
        <v>0</v>
      </c>
      <c r="K47" s="1">
        <f t="shared" si="40"/>
        <v>0</v>
      </c>
      <c r="L47" s="1">
        <f t="shared" si="41"/>
        <v>0</v>
      </c>
      <c r="M47" s="1">
        <f t="shared" si="42"/>
        <v>0</v>
      </c>
      <c r="N47" s="1">
        <f t="shared" si="43"/>
        <v>0</v>
      </c>
      <c r="O47" s="1">
        <f t="shared" si="44"/>
        <v>0</v>
      </c>
      <c r="P47" s="1">
        <f t="shared" si="45"/>
        <v>0</v>
      </c>
      <c r="Q47" s="1">
        <v>0</v>
      </c>
      <c r="R47" s="1">
        <f t="shared" si="46"/>
        <v>0</v>
      </c>
      <c r="S47" s="1">
        <f t="shared" si="47"/>
        <v>0</v>
      </c>
      <c r="T47" s="1">
        <f t="shared" si="48"/>
        <v>0</v>
      </c>
      <c r="U47" s="1">
        <v>0</v>
      </c>
      <c r="V47" s="1">
        <f t="shared" si="49"/>
        <v>0</v>
      </c>
      <c r="W47" s="1">
        <f t="shared" si="50"/>
        <v>0</v>
      </c>
      <c r="X47" s="1">
        <f t="shared" si="51"/>
        <v>0</v>
      </c>
      <c r="Y47" s="1">
        <f t="shared" si="52"/>
        <v>0</v>
      </c>
      <c r="Z47" s="1">
        <f t="shared" si="53"/>
        <v>0</v>
      </c>
      <c r="AA47" s="1">
        <v>0</v>
      </c>
      <c r="AB47" s="1">
        <f t="shared" si="54"/>
        <v>0</v>
      </c>
      <c r="AC47" s="1">
        <f t="shared" si="55"/>
        <v>0</v>
      </c>
      <c r="AD47" s="1">
        <f t="shared" si="56"/>
        <v>0</v>
      </c>
      <c r="AE47" s="1">
        <v>0</v>
      </c>
      <c r="AF47" s="1">
        <f t="shared" si="57"/>
        <v>0</v>
      </c>
      <c r="AG47" s="1">
        <f t="shared" si="58"/>
        <v>0</v>
      </c>
      <c r="AH47" s="1">
        <f t="shared" si="59"/>
        <v>0</v>
      </c>
      <c r="AI47" s="2">
        <f t="shared" si="60"/>
        <v>0</v>
      </c>
      <c r="AJ47" s="2">
        <f t="shared" si="61"/>
        <v>0</v>
      </c>
      <c r="AK47" s="2">
        <f t="shared" si="62"/>
        <v>0</v>
      </c>
      <c r="AL47" s="2">
        <f t="shared" si="63"/>
        <v>0</v>
      </c>
      <c r="AM47" s="2">
        <f t="shared" si="68"/>
        <v>-22.113093145869957</v>
      </c>
      <c r="AN47" s="2">
        <f t="shared" si="69"/>
        <v>-20.057117750439396</v>
      </c>
      <c r="AO47" s="10">
        <f t="shared" si="64"/>
        <v>57.937038664323381</v>
      </c>
      <c r="AP47" s="10">
        <f t="shared" si="65"/>
        <v>20.057117750439339</v>
      </c>
      <c r="AQ47" s="2">
        <f t="shared" si="70"/>
        <v>0</v>
      </c>
      <c r="AR47" s="2">
        <f t="shared" si="71"/>
        <v>0</v>
      </c>
      <c r="AS47" s="2">
        <f t="shared" si="66"/>
        <v>0</v>
      </c>
      <c r="AT47" s="2">
        <f t="shared" si="67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4"/>
        <v>0</v>
      </c>
      <c r="F48" s="1">
        <f t="shared" si="37"/>
        <v>0</v>
      </c>
      <c r="I48" s="1">
        <f t="shared" si="38"/>
        <v>0</v>
      </c>
      <c r="J48" s="1">
        <f t="shared" si="39"/>
        <v>0</v>
      </c>
      <c r="K48" s="1">
        <f t="shared" si="40"/>
        <v>0</v>
      </c>
      <c r="L48" s="1">
        <f t="shared" si="41"/>
        <v>0</v>
      </c>
      <c r="M48" s="1">
        <f t="shared" si="42"/>
        <v>0</v>
      </c>
      <c r="N48" s="1">
        <f t="shared" si="43"/>
        <v>0</v>
      </c>
      <c r="O48" s="1">
        <f t="shared" si="44"/>
        <v>0</v>
      </c>
      <c r="P48" s="1">
        <f t="shared" si="45"/>
        <v>0</v>
      </c>
      <c r="Q48" s="1">
        <v>0</v>
      </c>
      <c r="R48" s="1">
        <f t="shared" si="46"/>
        <v>0</v>
      </c>
      <c r="S48" s="1">
        <f t="shared" si="47"/>
        <v>0</v>
      </c>
      <c r="T48" s="1">
        <f t="shared" si="48"/>
        <v>0</v>
      </c>
      <c r="U48" s="1">
        <v>0</v>
      </c>
      <c r="V48" s="1">
        <f t="shared" si="49"/>
        <v>0</v>
      </c>
      <c r="W48" s="1">
        <f t="shared" si="50"/>
        <v>0</v>
      </c>
      <c r="X48" s="1">
        <f t="shared" si="51"/>
        <v>0</v>
      </c>
      <c r="Y48" s="1">
        <f t="shared" si="52"/>
        <v>0</v>
      </c>
      <c r="Z48" s="1">
        <f t="shared" si="53"/>
        <v>0</v>
      </c>
      <c r="AA48" s="1">
        <v>0</v>
      </c>
      <c r="AB48" s="1">
        <f t="shared" si="54"/>
        <v>0</v>
      </c>
      <c r="AC48" s="1">
        <f t="shared" si="55"/>
        <v>0</v>
      </c>
      <c r="AD48" s="1">
        <f t="shared" si="56"/>
        <v>0</v>
      </c>
      <c r="AE48" s="1">
        <v>0</v>
      </c>
      <c r="AF48" s="1">
        <f t="shared" si="57"/>
        <v>0</v>
      </c>
      <c r="AG48" s="1">
        <f t="shared" si="58"/>
        <v>0</v>
      </c>
      <c r="AH48" s="1">
        <f t="shared" si="59"/>
        <v>0</v>
      </c>
      <c r="AI48" s="2">
        <f t="shared" si="60"/>
        <v>0</v>
      </c>
      <c r="AJ48" s="2">
        <f t="shared" si="61"/>
        <v>0</v>
      </c>
      <c r="AK48" s="2">
        <f t="shared" si="62"/>
        <v>0</v>
      </c>
      <c r="AL48" s="2">
        <f t="shared" si="63"/>
        <v>0</v>
      </c>
      <c r="AM48" s="2">
        <f t="shared" si="68"/>
        <v>-22.113093145869957</v>
      </c>
      <c r="AN48" s="2">
        <f t="shared" si="69"/>
        <v>-20.057117750439396</v>
      </c>
      <c r="AO48" s="10">
        <f t="shared" si="64"/>
        <v>57.937038664323381</v>
      </c>
      <c r="AP48" s="10">
        <f t="shared" si="65"/>
        <v>20.057117750439339</v>
      </c>
      <c r="AQ48" s="2">
        <f t="shared" si="70"/>
        <v>0</v>
      </c>
      <c r="AR48" s="2">
        <f t="shared" si="71"/>
        <v>0</v>
      </c>
      <c r="AS48" s="2">
        <f t="shared" si="66"/>
        <v>0</v>
      </c>
      <c r="AT48" s="2">
        <f t="shared" si="67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4"/>
        <v>0</v>
      </c>
      <c r="F49" s="1">
        <f t="shared" si="37"/>
        <v>0</v>
      </c>
      <c r="I49" s="1">
        <f t="shared" si="38"/>
        <v>0</v>
      </c>
      <c r="J49" s="1">
        <f t="shared" si="39"/>
        <v>0</v>
      </c>
      <c r="K49" s="1">
        <f t="shared" si="40"/>
        <v>0</v>
      </c>
      <c r="L49" s="1">
        <f t="shared" si="41"/>
        <v>0</v>
      </c>
      <c r="M49" s="1">
        <f t="shared" si="42"/>
        <v>0</v>
      </c>
      <c r="N49" s="1">
        <f t="shared" si="43"/>
        <v>0</v>
      </c>
      <c r="O49" s="1">
        <f t="shared" si="44"/>
        <v>0</v>
      </c>
      <c r="P49" s="1">
        <f t="shared" si="45"/>
        <v>0</v>
      </c>
      <c r="Q49" s="1">
        <v>0</v>
      </c>
      <c r="R49" s="1">
        <f t="shared" si="46"/>
        <v>0</v>
      </c>
      <c r="S49" s="1">
        <f t="shared" si="47"/>
        <v>0</v>
      </c>
      <c r="T49" s="1">
        <f t="shared" si="48"/>
        <v>0</v>
      </c>
      <c r="U49" s="1">
        <v>0</v>
      </c>
      <c r="V49" s="1">
        <f t="shared" si="49"/>
        <v>0</v>
      </c>
      <c r="W49" s="1">
        <f t="shared" si="50"/>
        <v>0</v>
      </c>
      <c r="X49" s="1">
        <f t="shared" si="51"/>
        <v>0</v>
      </c>
      <c r="Y49" s="1">
        <f t="shared" si="52"/>
        <v>0</v>
      </c>
      <c r="Z49" s="1">
        <f t="shared" si="53"/>
        <v>0</v>
      </c>
      <c r="AA49" s="1">
        <v>0</v>
      </c>
      <c r="AB49" s="1">
        <f t="shared" si="54"/>
        <v>0</v>
      </c>
      <c r="AC49" s="1">
        <f t="shared" si="55"/>
        <v>0</v>
      </c>
      <c r="AD49" s="1">
        <f t="shared" si="56"/>
        <v>0</v>
      </c>
      <c r="AE49" s="1">
        <v>0</v>
      </c>
      <c r="AF49" s="1">
        <f t="shared" si="57"/>
        <v>0</v>
      </c>
      <c r="AG49" s="1">
        <f t="shared" si="58"/>
        <v>0</v>
      </c>
      <c r="AH49" s="1">
        <f t="shared" si="59"/>
        <v>0</v>
      </c>
      <c r="AI49" s="2">
        <f t="shared" si="60"/>
        <v>0</v>
      </c>
      <c r="AJ49" s="2">
        <f t="shared" si="61"/>
        <v>0</v>
      </c>
      <c r="AK49" s="2">
        <f t="shared" si="62"/>
        <v>0</v>
      </c>
      <c r="AL49" s="2">
        <f t="shared" si="63"/>
        <v>0</v>
      </c>
      <c r="AM49" s="2">
        <f t="shared" si="68"/>
        <v>-22.113093145869957</v>
      </c>
      <c r="AN49" s="2">
        <f t="shared" si="69"/>
        <v>-20.057117750439396</v>
      </c>
      <c r="AO49" s="10">
        <f t="shared" si="64"/>
        <v>57.937038664323381</v>
      </c>
      <c r="AP49" s="10">
        <f t="shared" si="65"/>
        <v>20.057117750439339</v>
      </c>
      <c r="AQ49" s="2">
        <f t="shared" si="70"/>
        <v>0</v>
      </c>
      <c r="AR49" s="2">
        <f t="shared" si="71"/>
        <v>0</v>
      </c>
      <c r="AS49" s="2">
        <f t="shared" si="66"/>
        <v>0</v>
      </c>
      <c r="AT49" s="2">
        <f t="shared" si="67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4"/>
        <v>0</v>
      </c>
      <c r="F50" s="1">
        <f t="shared" si="37"/>
        <v>0</v>
      </c>
      <c r="I50" s="1">
        <f t="shared" si="38"/>
        <v>0</v>
      </c>
      <c r="J50" s="1">
        <f t="shared" si="39"/>
        <v>0</v>
      </c>
      <c r="K50" s="1">
        <f t="shared" si="40"/>
        <v>0</v>
      </c>
      <c r="L50" s="1">
        <f t="shared" si="41"/>
        <v>0</v>
      </c>
      <c r="M50" s="1">
        <f t="shared" si="42"/>
        <v>0</v>
      </c>
      <c r="N50" s="1">
        <f t="shared" si="43"/>
        <v>0</v>
      </c>
      <c r="O50" s="1">
        <f t="shared" si="44"/>
        <v>0</v>
      </c>
      <c r="P50" s="1">
        <f t="shared" si="45"/>
        <v>0</v>
      </c>
      <c r="Q50" s="1">
        <v>0</v>
      </c>
      <c r="R50" s="1">
        <f t="shared" si="46"/>
        <v>0</v>
      </c>
      <c r="S50" s="1">
        <f t="shared" si="47"/>
        <v>0</v>
      </c>
      <c r="T50" s="1">
        <f t="shared" si="48"/>
        <v>0</v>
      </c>
      <c r="U50" s="1">
        <v>0</v>
      </c>
      <c r="V50" s="1">
        <f t="shared" si="49"/>
        <v>0</v>
      </c>
      <c r="W50" s="1">
        <f t="shared" si="50"/>
        <v>0</v>
      </c>
      <c r="X50" s="1">
        <f t="shared" si="51"/>
        <v>0</v>
      </c>
      <c r="Y50" s="1">
        <f t="shared" si="52"/>
        <v>0</v>
      </c>
      <c r="Z50" s="1">
        <f t="shared" si="53"/>
        <v>0</v>
      </c>
      <c r="AA50" s="1">
        <v>0</v>
      </c>
      <c r="AB50" s="1">
        <f t="shared" si="54"/>
        <v>0</v>
      </c>
      <c r="AC50" s="1">
        <f t="shared" si="55"/>
        <v>0</v>
      </c>
      <c r="AD50" s="1">
        <f t="shared" si="56"/>
        <v>0</v>
      </c>
      <c r="AE50" s="1">
        <v>0</v>
      </c>
      <c r="AF50" s="1">
        <f t="shared" si="57"/>
        <v>0</v>
      </c>
      <c r="AG50" s="1">
        <f t="shared" si="58"/>
        <v>0</v>
      </c>
      <c r="AH50" s="1">
        <f t="shared" si="59"/>
        <v>0</v>
      </c>
      <c r="AI50" s="2">
        <f t="shared" si="60"/>
        <v>0</v>
      </c>
      <c r="AJ50" s="2">
        <f t="shared" si="61"/>
        <v>0</v>
      </c>
      <c r="AK50" s="2">
        <f t="shared" si="62"/>
        <v>0</v>
      </c>
      <c r="AL50" s="2">
        <f t="shared" si="63"/>
        <v>0</v>
      </c>
      <c r="AM50" s="2">
        <f t="shared" si="68"/>
        <v>-22.113093145869957</v>
      </c>
      <c r="AN50" s="2">
        <f t="shared" si="69"/>
        <v>-20.057117750439396</v>
      </c>
      <c r="AO50" s="10">
        <f t="shared" si="64"/>
        <v>57.937038664323381</v>
      </c>
      <c r="AP50" s="10">
        <f t="shared" si="65"/>
        <v>20.057117750439339</v>
      </c>
      <c r="AQ50" s="2">
        <f t="shared" si="70"/>
        <v>0</v>
      </c>
      <c r="AR50" s="2">
        <f t="shared" si="71"/>
        <v>0</v>
      </c>
      <c r="AS50" s="2">
        <f t="shared" si="66"/>
        <v>0</v>
      </c>
      <c r="AT50" s="2">
        <f t="shared" si="67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4"/>
        <v>0</v>
      </c>
      <c r="F51" s="1">
        <f t="shared" si="37"/>
        <v>0</v>
      </c>
      <c r="I51" s="1">
        <f t="shared" si="38"/>
        <v>0</v>
      </c>
      <c r="J51" s="1">
        <f t="shared" si="39"/>
        <v>0</v>
      </c>
      <c r="K51" s="1">
        <f t="shared" si="40"/>
        <v>0</v>
      </c>
      <c r="L51" s="1">
        <f t="shared" si="41"/>
        <v>0</v>
      </c>
      <c r="M51" s="1">
        <f t="shared" si="42"/>
        <v>0</v>
      </c>
      <c r="N51" s="1">
        <f t="shared" si="43"/>
        <v>0</v>
      </c>
      <c r="O51" s="1">
        <f t="shared" si="44"/>
        <v>0</v>
      </c>
      <c r="P51" s="1">
        <f t="shared" si="45"/>
        <v>0</v>
      </c>
      <c r="Q51" s="1">
        <v>0</v>
      </c>
      <c r="R51" s="1">
        <f t="shared" si="46"/>
        <v>0</v>
      </c>
      <c r="S51" s="1">
        <f t="shared" si="47"/>
        <v>0</v>
      </c>
      <c r="T51" s="1">
        <f t="shared" si="48"/>
        <v>0</v>
      </c>
      <c r="U51" s="1">
        <v>0</v>
      </c>
      <c r="V51" s="1">
        <f t="shared" si="49"/>
        <v>0</v>
      </c>
      <c r="W51" s="1">
        <f t="shared" si="50"/>
        <v>0</v>
      </c>
      <c r="X51" s="1">
        <f t="shared" si="51"/>
        <v>0</v>
      </c>
      <c r="Y51" s="1">
        <f t="shared" si="52"/>
        <v>0</v>
      </c>
      <c r="Z51" s="1">
        <f t="shared" si="53"/>
        <v>0</v>
      </c>
      <c r="AA51" s="1">
        <v>0</v>
      </c>
      <c r="AB51" s="1">
        <f t="shared" si="54"/>
        <v>0</v>
      </c>
      <c r="AC51" s="1">
        <f t="shared" si="55"/>
        <v>0</v>
      </c>
      <c r="AD51" s="1">
        <f t="shared" si="56"/>
        <v>0</v>
      </c>
      <c r="AE51" s="1">
        <v>0</v>
      </c>
      <c r="AF51" s="1">
        <f t="shared" si="57"/>
        <v>0</v>
      </c>
      <c r="AG51" s="1">
        <f t="shared" si="58"/>
        <v>0</v>
      </c>
      <c r="AH51" s="1">
        <f t="shared" si="59"/>
        <v>0</v>
      </c>
      <c r="AI51" s="2">
        <f t="shared" si="60"/>
        <v>0</v>
      </c>
      <c r="AJ51" s="2">
        <f t="shared" si="61"/>
        <v>0</v>
      </c>
      <c r="AK51" s="2">
        <f t="shared" si="62"/>
        <v>0</v>
      </c>
      <c r="AL51" s="2">
        <f t="shared" si="63"/>
        <v>0</v>
      </c>
      <c r="AM51" s="2">
        <f t="shared" si="68"/>
        <v>-22.113093145869957</v>
      </c>
      <c r="AN51" s="2">
        <f t="shared" si="69"/>
        <v>-20.057117750439396</v>
      </c>
      <c r="AO51" s="10">
        <f t="shared" si="64"/>
        <v>57.937038664323381</v>
      </c>
      <c r="AP51" s="10">
        <f t="shared" si="65"/>
        <v>20.057117750439339</v>
      </c>
      <c r="AQ51" s="2">
        <f t="shared" si="70"/>
        <v>0</v>
      </c>
      <c r="AR51" s="2">
        <f t="shared" si="71"/>
        <v>0</v>
      </c>
      <c r="AS51" s="2">
        <f t="shared" si="66"/>
        <v>0</v>
      </c>
      <c r="AT51" s="2">
        <f t="shared" si="67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4"/>
        <v>0</v>
      </c>
      <c r="F52" s="1">
        <f t="shared" si="37"/>
        <v>0</v>
      </c>
      <c r="I52" s="1">
        <f t="shared" si="38"/>
        <v>0</v>
      </c>
      <c r="J52" s="1">
        <f t="shared" si="39"/>
        <v>0</v>
      </c>
      <c r="K52" s="1">
        <f t="shared" si="40"/>
        <v>0</v>
      </c>
      <c r="L52" s="1">
        <f t="shared" si="41"/>
        <v>0</v>
      </c>
      <c r="M52" s="1">
        <f t="shared" si="42"/>
        <v>0</v>
      </c>
      <c r="N52" s="1">
        <f t="shared" si="43"/>
        <v>0</v>
      </c>
      <c r="O52" s="1">
        <f t="shared" si="44"/>
        <v>0</v>
      </c>
      <c r="P52" s="1">
        <f t="shared" si="45"/>
        <v>0</v>
      </c>
      <c r="Q52" s="1">
        <v>0</v>
      </c>
      <c r="R52" s="1">
        <f t="shared" si="46"/>
        <v>0</v>
      </c>
      <c r="S52" s="1">
        <f t="shared" si="47"/>
        <v>0</v>
      </c>
      <c r="T52" s="1">
        <f t="shared" si="48"/>
        <v>0</v>
      </c>
      <c r="U52" s="1">
        <v>0</v>
      </c>
      <c r="V52" s="1">
        <f t="shared" si="49"/>
        <v>0</v>
      </c>
      <c r="W52" s="1">
        <f t="shared" si="50"/>
        <v>0</v>
      </c>
      <c r="X52" s="1">
        <f t="shared" si="51"/>
        <v>0</v>
      </c>
      <c r="Y52" s="1">
        <f t="shared" si="52"/>
        <v>0</v>
      </c>
      <c r="Z52" s="1">
        <f t="shared" si="53"/>
        <v>0</v>
      </c>
      <c r="AA52" s="1">
        <v>0</v>
      </c>
      <c r="AB52" s="1">
        <f t="shared" si="54"/>
        <v>0</v>
      </c>
      <c r="AC52" s="1">
        <f t="shared" si="55"/>
        <v>0</v>
      </c>
      <c r="AD52" s="1">
        <f t="shared" si="56"/>
        <v>0</v>
      </c>
      <c r="AE52" s="1">
        <v>0</v>
      </c>
      <c r="AF52" s="1">
        <f t="shared" si="57"/>
        <v>0</v>
      </c>
      <c r="AG52" s="1">
        <f t="shared" si="58"/>
        <v>0</v>
      </c>
      <c r="AH52" s="1">
        <f t="shared" si="59"/>
        <v>0</v>
      </c>
      <c r="AI52" s="2">
        <f t="shared" si="60"/>
        <v>0</v>
      </c>
      <c r="AJ52" s="2">
        <f t="shared" si="61"/>
        <v>0</v>
      </c>
      <c r="AK52" s="2">
        <f t="shared" si="62"/>
        <v>0</v>
      </c>
      <c r="AL52" s="2">
        <f t="shared" si="63"/>
        <v>0</v>
      </c>
      <c r="AM52" s="2">
        <f t="shared" si="68"/>
        <v>-22.113093145869957</v>
      </c>
      <c r="AN52" s="2">
        <f t="shared" si="69"/>
        <v>-20.057117750439396</v>
      </c>
      <c r="AO52" s="10">
        <f t="shared" si="64"/>
        <v>57.937038664323381</v>
      </c>
      <c r="AP52" s="10">
        <f t="shared" si="65"/>
        <v>20.057117750439339</v>
      </c>
      <c r="AQ52" s="2">
        <f t="shared" si="70"/>
        <v>0</v>
      </c>
      <c r="AR52" s="2">
        <f t="shared" si="71"/>
        <v>0</v>
      </c>
      <c r="AS52" s="2">
        <f t="shared" si="66"/>
        <v>0</v>
      </c>
      <c r="AT52" s="2">
        <f t="shared" si="67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4"/>
        <v>0</v>
      </c>
      <c r="F53" s="1">
        <f t="shared" si="37"/>
        <v>0</v>
      </c>
      <c r="I53" s="1">
        <f t="shared" si="38"/>
        <v>0</v>
      </c>
      <c r="J53" s="1">
        <f t="shared" si="39"/>
        <v>0</v>
      </c>
      <c r="K53" s="1">
        <f t="shared" si="40"/>
        <v>0</v>
      </c>
      <c r="L53" s="1">
        <f t="shared" si="41"/>
        <v>0</v>
      </c>
      <c r="M53" s="1">
        <f t="shared" si="42"/>
        <v>0</v>
      </c>
      <c r="N53" s="1">
        <f t="shared" si="43"/>
        <v>0</v>
      </c>
      <c r="O53" s="1">
        <f t="shared" si="44"/>
        <v>0</v>
      </c>
      <c r="P53" s="1">
        <f t="shared" si="45"/>
        <v>0</v>
      </c>
      <c r="Q53" s="1">
        <v>0</v>
      </c>
      <c r="R53" s="1">
        <f t="shared" si="46"/>
        <v>0</v>
      </c>
      <c r="S53" s="1">
        <f t="shared" si="47"/>
        <v>0</v>
      </c>
      <c r="T53" s="1">
        <f t="shared" si="48"/>
        <v>0</v>
      </c>
      <c r="U53" s="1">
        <v>0</v>
      </c>
      <c r="V53" s="1">
        <f t="shared" si="49"/>
        <v>0</v>
      </c>
      <c r="W53" s="1">
        <f t="shared" si="50"/>
        <v>0</v>
      </c>
      <c r="X53" s="1">
        <f t="shared" si="51"/>
        <v>0</v>
      </c>
      <c r="Y53" s="1">
        <f t="shared" si="52"/>
        <v>0</v>
      </c>
      <c r="Z53" s="1">
        <f t="shared" si="53"/>
        <v>0</v>
      </c>
      <c r="AA53" s="1">
        <v>0</v>
      </c>
      <c r="AB53" s="1">
        <f t="shared" si="54"/>
        <v>0</v>
      </c>
      <c r="AC53" s="1">
        <f t="shared" si="55"/>
        <v>0</v>
      </c>
      <c r="AD53" s="1">
        <f t="shared" si="56"/>
        <v>0</v>
      </c>
      <c r="AE53" s="1">
        <v>0</v>
      </c>
      <c r="AF53" s="1">
        <f t="shared" si="57"/>
        <v>0</v>
      </c>
      <c r="AG53" s="1">
        <f t="shared" si="58"/>
        <v>0</v>
      </c>
      <c r="AH53" s="1">
        <f t="shared" si="59"/>
        <v>0</v>
      </c>
      <c r="AI53" s="2">
        <f t="shared" si="60"/>
        <v>0</v>
      </c>
      <c r="AJ53" s="2">
        <f t="shared" si="61"/>
        <v>0</v>
      </c>
      <c r="AK53" s="2">
        <f t="shared" si="62"/>
        <v>0</v>
      </c>
      <c r="AL53" s="2">
        <f t="shared" si="63"/>
        <v>0</v>
      </c>
      <c r="AM53" s="2">
        <f t="shared" si="68"/>
        <v>-22.113093145869957</v>
      </c>
      <c r="AN53" s="2">
        <f t="shared" si="69"/>
        <v>-20.057117750439396</v>
      </c>
      <c r="AO53" s="10">
        <f t="shared" si="64"/>
        <v>57.937038664323381</v>
      </c>
      <c r="AP53" s="10">
        <f t="shared" si="65"/>
        <v>20.057117750439339</v>
      </c>
      <c r="AQ53" s="2">
        <f t="shared" si="70"/>
        <v>0</v>
      </c>
      <c r="AR53" s="2">
        <f t="shared" si="71"/>
        <v>2.8421709430404007E-14</v>
      </c>
      <c r="AS53" s="2">
        <f t="shared" si="66"/>
        <v>1.6466696781754814E-12</v>
      </c>
      <c r="AT53" s="2">
        <f t="shared" si="67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4"/>
        <v>0</v>
      </c>
      <c r="F54" s="1">
        <f t="shared" si="37"/>
        <v>0</v>
      </c>
      <c r="AI54" s="2"/>
      <c r="AJ54" s="2"/>
      <c r="AK54" s="2"/>
      <c r="AL54" s="2"/>
      <c r="AM54" s="2"/>
      <c r="AN54" s="2"/>
      <c r="AO54" s="10">
        <f>AO4</f>
        <v>57.937038664323381</v>
      </c>
      <c r="AP54" s="10">
        <f>AP4</f>
        <v>20.057117750439367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455.19999999999993</v>
      </c>
      <c r="C55" s="1">
        <f>SUM(C4:C53)</f>
        <v>40</v>
      </c>
      <c r="F55" s="1" t="e">
        <f>SUM(F4:F54)</f>
        <v>#VALUE!</v>
      </c>
      <c r="I55" s="1">
        <f t="shared" ref="I55:AL55" si="72">SUM(I4:I53)</f>
        <v>0</v>
      </c>
      <c r="J55" s="1">
        <f t="shared" si="72"/>
        <v>99</v>
      </c>
      <c r="K55" s="1">
        <f t="shared" si="72"/>
        <v>0</v>
      </c>
      <c r="L55" s="1">
        <f t="shared" si="72"/>
        <v>318.5</v>
      </c>
      <c r="M55" s="1">
        <f t="shared" si="72"/>
        <v>0</v>
      </c>
      <c r="N55" s="1">
        <f t="shared" si="72"/>
        <v>444.5</v>
      </c>
      <c r="O55" s="1">
        <f t="shared" si="72"/>
        <v>0</v>
      </c>
      <c r="P55" s="1">
        <f t="shared" si="72"/>
        <v>653</v>
      </c>
      <c r="Q55" s="1">
        <f t="shared" si="72"/>
        <v>0</v>
      </c>
      <c r="R55" s="1">
        <f t="shared" si="72"/>
        <v>55.1</v>
      </c>
      <c r="S55" s="1">
        <f t="shared" si="72"/>
        <v>0</v>
      </c>
      <c r="T55" s="1">
        <f t="shared" si="72"/>
        <v>52.6</v>
      </c>
      <c r="U55" s="1">
        <f t="shared" si="72"/>
        <v>0</v>
      </c>
      <c r="V55" s="1">
        <f t="shared" si="72"/>
        <v>-56.2</v>
      </c>
      <c r="W55" s="1">
        <f t="shared" si="72"/>
        <v>0</v>
      </c>
      <c r="X55" s="1">
        <f t="shared" si="72"/>
        <v>-51.3</v>
      </c>
      <c r="Y55" s="1">
        <f t="shared" si="72"/>
        <v>0</v>
      </c>
      <c r="Z55" s="1">
        <f t="shared" si="72"/>
        <v>123.30000000000001</v>
      </c>
      <c r="AA55" s="1">
        <f t="shared" si="72"/>
        <v>0</v>
      </c>
      <c r="AB55" s="1">
        <f t="shared" si="72"/>
        <v>-127.7</v>
      </c>
      <c r="AC55" s="1">
        <f t="shared" si="72"/>
        <v>0</v>
      </c>
      <c r="AD55" s="1">
        <f t="shared" si="72"/>
        <v>-66</v>
      </c>
      <c r="AE55" s="1">
        <f t="shared" si="72"/>
        <v>0</v>
      </c>
      <c r="AF55" s="1">
        <f t="shared" si="72"/>
        <v>72.8</v>
      </c>
      <c r="AG55" s="1">
        <f t="shared" si="72"/>
        <v>0.20000000000000817</v>
      </c>
      <c r="AH55" s="1">
        <f t="shared" si="72"/>
        <v>2.4000000000000199</v>
      </c>
      <c r="AI55" s="2">
        <f t="shared" si="72"/>
        <v>0.2000000000000082</v>
      </c>
      <c r="AJ55" s="2">
        <f t="shared" si="72"/>
        <v>2.4000000000000199</v>
      </c>
      <c r="AK55" s="2">
        <f t="shared" si="72"/>
        <v>-1.3322676295501878E-14</v>
      </c>
      <c r="AL55" s="2">
        <f t="shared" si="72"/>
        <v>-2.1316282072803006E-14</v>
      </c>
      <c r="AM55" s="2">
        <f>AK53+AM53</f>
        <v>-22.113093145869957</v>
      </c>
      <c r="AN55" s="2">
        <f>AL53+AN53</f>
        <v>-20.057117750439396</v>
      </c>
      <c r="AQ55" s="2">
        <f>SUM(AQ4:AQ53)</f>
        <v>-2.8421709430404007E-14</v>
      </c>
      <c r="AR55" s="2">
        <f>SUM(AR4:AR53)</f>
        <v>2.1316282072803006E-14</v>
      </c>
      <c r="AS55" s="2">
        <f>SUM(AS4:AS53)</f>
        <v>-17305.652530755713</v>
      </c>
      <c r="AT55" s="2">
        <f>SUM(AT4:AT53)</f>
        <v>17305.652530755713</v>
      </c>
    </row>
    <row r="56" spans="1:46">
      <c r="AM56" s="2">
        <f>MIN(AM4:AM55)</f>
        <v>-80.050131810193335</v>
      </c>
      <c r="AN56" s="2">
        <f>MIN(AN4:AN55)</f>
        <v>-40.114235500878735</v>
      </c>
      <c r="AQ56" s="2"/>
      <c r="AR56" s="2"/>
      <c r="AS56" s="2"/>
      <c r="AT56" s="2">
        <f>AT55/2</f>
        <v>8652.8262653778565</v>
      </c>
    </row>
    <row r="57" spans="1:46">
      <c r="AG57" s="1">
        <f>AG55^2</f>
        <v>4.0000000000003269E-2</v>
      </c>
      <c r="AH57" s="1">
        <f>AH55^2</f>
        <v>5.7600000000000957</v>
      </c>
    </row>
    <row r="58" spans="1:46">
      <c r="AG58" s="1">
        <f>(AG57+AH57)^(1/2)</f>
        <v>2.4083189157584797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Y58"/>
  <sheetViews>
    <sheetView topLeftCell="A2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-0.35350000000000009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-0.35350000000000009</v>
      </c>
      <c r="AT2" s="9">
        <f>AT55/2*0.0001</f>
        <v>0.35350000000000004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4</v>
      </c>
      <c r="AV3" s="1" t="s">
        <v>33</v>
      </c>
    </row>
    <row r="4" spans="1:50">
      <c r="A4" s="1">
        <v>1</v>
      </c>
      <c r="B4" s="1">
        <v>100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 t="shared" ref="G4:G10" si="0">G3+180-D4</f>
        <v>80</v>
      </c>
      <c r="H4" s="1">
        <v>0</v>
      </c>
      <c r="I4" s="1">
        <f t="shared" ref="I4:I35" si="1">IF($H4=360,$H4,0)</f>
        <v>0</v>
      </c>
      <c r="J4" s="1">
        <f t="shared" ref="J4:J35" si="2">IF(AND($H4&lt;90,$H4&gt;0),$H4,0)</f>
        <v>0</v>
      </c>
      <c r="K4" s="1">
        <f t="shared" ref="K4:K35" si="3">IF($H4=90,90,0)</f>
        <v>0</v>
      </c>
      <c r="L4" s="1">
        <f t="shared" ref="L4:L35" si="4">IF(AND($H4&lt;180,$H4&gt;90),$H4,0)</f>
        <v>0</v>
      </c>
      <c r="M4" s="1">
        <f t="shared" ref="M4:M35" si="5">IF($H4=180,$H4,0)</f>
        <v>0</v>
      </c>
      <c r="N4" s="1">
        <f t="shared" ref="N4:N35" si="6">IF(AND($H4&lt;270,$H4&gt;180),$H4,0)</f>
        <v>0</v>
      </c>
      <c r="O4" s="1">
        <f t="shared" ref="O4:O35" si="7">IF($H4=270,$H4,0)</f>
        <v>0</v>
      </c>
      <c r="P4" s="1">
        <f t="shared" ref="P4:P35" si="8">IF(AND($H4&lt;360,$H4&gt;270),$H4,0)</f>
        <v>0</v>
      </c>
      <c r="Q4" s="1">
        <v>0</v>
      </c>
      <c r="R4" s="1">
        <f t="shared" ref="R4:R35" si="9">ROUND(IF(J4&lt;&gt;0,SIN(J4*PI()/180)*$B4,0),1)</f>
        <v>0</v>
      </c>
      <c r="S4" s="1">
        <f t="shared" ref="S4:S35" si="10">IF(K4&lt;&gt;0,$B4,0)</f>
        <v>0</v>
      </c>
      <c r="T4" s="1">
        <f t="shared" ref="T4:T35" si="11">ROUND(IF(L4&lt;&gt;0,SIN(L4*PI()/180)*$B4,0),1)</f>
        <v>0</v>
      </c>
      <c r="U4" s="1">
        <v>0</v>
      </c>
      <c r="V4" s="1">
        <f t="shared" ref="V4:V35" si="12">ROUND(IF(N4&lt;&gt;0,SIN(N4*PI()/180)*$B4,0),1)</f>
        <v>0</v>
      </c>
      <c r="W4" s="1">
        <f t="shared" ref="W4:W35" si="13">IF(O4&lt;&gt;0,-$B4,0)</f>
        <v>0</v>
      </c>
      <c r="X4" s="1">
        <f t="shared" ref="X4:X35" si="14">ROUND(IF(P4&lt;&gt;0,SIN(P4*PI()/180)*$B4,0),1)</f>
        <v>0</v>
      </c>
      <c r="Y4" s="1">
        <f t="shared" ref="Y4:Y35" si="15">IF(I4&lt;&gt;0,$B4,0)</f>
        <v>0</v>
      </c>
      <c r="Z4" s="1">
        <f t="shared" ref="Z4:Z35" si="16">ROUND(IF(J4&lt;&gt;0,COS(J4*PI()/180)*$B4,0),1)</f>
        <v>0</v>
      </c>
      <c r="AA4" s="1">
        <v>0</v>
      </c>
      <c r="AB4" s="1">
        <f t="shared" ref="AB4:AB35" si="17">ROUND(IF(L4&lt;&gt;0,COS(L4*PI()/180)*$B4,0),1)</f>
        <v>0</v>
      </c>
      <c r="AC4" s="1">
        <f t="shared" ref="AC4:AC35" si="18">IF(M4&lt;&gt;0,-$B4,0)</f>
        <v>0</v>
      </c>
      <c r="AD4" s="1">
        <f t="shared" ref="AD4:AD35" si="19">ROUND(IF(N4&lt;&gt;0,COS(N4*PI()/180)*$B4,0),1)</f>
        <v>0</v>
      </c>
      <c r="AE4" s="1">
        <v>0</v>
      </c>
      <c r="AF4" s="1">
        <f t="shared" ref="AF4:AF35" si="20">ROUND(IF(P4&lt;&gt;0,COS(P4*PI()/180)*$B4,0),1)</f>
        <v>0</v>
      </c>
      <c r="AG4" s="1">
        <f t="shared" ref="AG4:AG35" si="21">SUM(Q4:X4)</f>
        <v>0</v>
      </c>
      <c r="AH4" s="1">
        <f t="shared" ref="AH4:AH35" si="22">SUM(Y4:AF4)</f>
        <v>0</v>
      </c>
      <c r="AI4" s="2">
        <f t="shared" ref="AI4:AI35" si="23">$AG$55/$B$55*$B4</f>
        <v>42.674999999999997</v>
      </c>
      <c r="AJ4" s="2">
        <f t="shared" ref="AJ4:AJ35" si="24">$AH$55/$B$55*$B4</f>
        <v>-42.674999999999997</v>
      </c>
      <c r="AK4" s="2">
        <f t="shared" ref="AK4:AK35" si="25">AG4-AI4</f>
        <v>-42.674999999999997</v>
      </c>
      <c r="AL4" s="2">
        <f t="shared" ref="AL4:AL35" si="26">AH4-AJ4</f>
        <v>42.674999999999997</v>
      </c>
      <c r="AM4" s="2">
        <f>AK4</f>
        <v>-42.674999999999997</v>
      </c>
      <c r="AN4" s="2">
        <f>AL4</f>
        <v>42.674999999999997</v>
      </c>
      <c r="AO4" s="10">
        <f t="shared" ref="AO4:AO35" si="27">AM4-AM$56</f>
        <v>42.674999999999997</v>
      </c>
      <c r="AP4" s="10">
        <f t="shared" ref="AP4:AP35" si="28">AN4-AN$56</f>
        <v>0</v>
      </c>
      <c r="AQ4" s="2">
        <f>AO5-AO53</f>
        <v>-42.674999999999997</v>
      </c>
      <c r="AR4" s="2">
        <f>AP5-AP53</f>
        <v>42.675000000000026</v>
      </c>
      <c r="AS4" s="2">
        <f t="shared" ref="AS4:AS35" si="29">AO4*AR4</f>
        <v>1821.155625000001</v>
      </c>
      <c r="AT4" s="2">
        <f t="shared" ref="AT4:AT35" si="30">AP4*AQ4</f>
        <v>0</v>
      </c>
      <c r="AU4" s="1">
        <f>(AU3-2)*180</f>
        <v>360</v>
      </c>
      <c r="AV4" s="1" t="s">
        <v>34</v>
      </c>
    </row>
    <row r="5" spans="1:50">
      <c r="A5" s="1">
        <v>2</v>
      </c>
      <c r="B5" s="1">
        <v>100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 t="shared" si="0"/>
        <v>95</v>
      </c>
      <c r="H5" s="1">
        <v>90</v>
      </c>
      <c r="I5" s="1">
        <f t="shared" si="1"/>
        <v>0</v>
      </c>
      <c r="J5" s="1">
        <f t="shared" si="2"/>
        <v>0</v>
      </c>
      <c r="K5" s="1">
        <f t="shared" si="3"/>
        <v>90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7"/>
        <v>0</v>
      </c>
      <c r="P5" s="1">
        <f t="shared" si="8"/>
        <v>0</v>
      </c>
      <c r="Q5" s="1">
        <v>0</v>
      </c>
      <c r="R5" s="1">
        <f t="shared" si="9"/>
        <v>0</v>
      </c>
      <c r="S5" s="1">
        <f t="shared" si="10"/>
        <v>100</v>
      </c>
      <c r="T5" s="1">
        <f t="shared" si="11"/>
        <v>0</v>
      </c>
      <c r="U5" s="1">
        <v>0</v>
      </c>
      <c r="V5" s="1">
        <f t="shared" si="12"/>
        <v>0</v>
      </c>
      <c r="W5" s="1">
        <f t="shared" si="13"/>
        <v>0</v>
      </c>
      <c r="X5" s="1">
        <f t="shared" si="14"/>
        <v>0</v>
      </c>
      <c r="Y5" s="1">
        <f t="shared" si="15"/>
        <v>0</v>
      </c>
      <c r="Z5" s="1">
        <f t="shared" si="16"/>
        <v>0</v>
      </c>
      <c r="AA5" s="1">
        <v>0</v>
      </c>
      <c r="AB5" s="1">
        <f t="shared" si="17"/>
        <v>0</v>
      </c>
      <c r="AC5" s="1">
        <f t="shared" si="18"/>
        <v>0</v>
      </c>
      <c r="AD5" s="1">
        <f t="shared" si="19"/>
        <v>0</v>
      </c>
      <c r="AE5" s="1">
        <v>0</v>
      </c>
      <c r="AF5" s="1">
        <f t="shared" si="20"/>
        <v>0</v>
      </c>
      <c r="AG5" s="1">
        <f t="shared" si="21"/>
        <v>100</v>
      </c>
      <c r="AH5" s="1">
        <f t="shared" si="22"/>
        <v>0</v>
      </c>
      <c r="AI5" s="2">
        <f t="shared" si="23"/>
        <v>42.674999999999997</v>
      </c>
      <c r="AJ5" s="2">
        <f t="shared" si="24"/>
        <v>-42.674999999999997</v>
      </c>
      <c r="AK5" s="2">
        <f t="shared" si="25"/>
        <v>57.325000000000003</v>
      </c>
      <c r="AL5" s="2">
        <f t="shared" si="26"/>
        <v>42.674999999999997</v>
      </c>
      <c r="AM5" s="2">
        <f t="shared" ref="AM5:AM36" si="31">AK4+AM4</f>
        <v>-85.35</v>
      </c>
      <c r="AN5" s="2">
        <f t="shared" ref="AN5:AN36" si="32">AL4+AN4</f>
        <v>85.35</v>
      </c>
      <c r="AO5" s="10">
        <f t="shared" si="27"/>
        <v>0</v>
      </c>
      <c r="AP5" s="10">
        <f t="shared" si="28"/>
        <v>42.675000000000026</v>
      </c>
      <c r="AQ5" s="2">
        <f t="shared" ref="AQ5:AQ36" si="33">AO6-AO4</f>
        <v>14.650000000000006</v>
      </c>
      <c r="AR5" s="2">
        <f t="shared" ref="AR5:AR36" si="34">AP6-AP4</f>
        <v>85.350000000000009</v>
      </c>
      <c r="AS5" s="2">
        <f t="shared" si="29"/>
        <v>0</v>
      </c>
      <c r="AT5" s="2">
        <f t="shared" si="30"/>
        <v>625.1887500000006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100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 t="shared" si="0"/>
        <v>170</v>
      </c>
      <c r="H6" s="1">
        <v>135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135</v>
      </c>
      <c r="M6" s="1">
        <f t="shared" si="5"/>
        <v>0</v>
      </c>
      <c r="N6" s="1">
        <f t="shared" si="6"/>
        <v>0</v>
      </c>
      <c r="O6" s="1">
        <f t="shared" si="7"/>
        <v>0</v>
      </c>
      <c r="P6" s="1">
        <f t="shared" si="8"/>
        <v>0</v>
      </c>
      <c r="Q6" s="1">
        <v>0</v>
      </c>
      <c r="R6" s="1">
        <f t="shared" si="9"/>
        <v>0</v>
      </c>
      <c r="S6" s="1">
        <f t="shared" si="10"/>
        <v>0</v>
      </c>
      <c r="T6" s="1">
        <f t="shared" si="11"/>
        <v>70.7</v>
      </c>
      <c r="U6" s="1">
        <v>0</v>
      </c>
      <c r="V6" s="1">
        <f t="shared" si="12"/>
        <v>0</v>
      </c>
      <c r="W6" s="1">
        <f t="shared" si="13"/>
        <v>0</v>
      </c>
      <c r="X6" s="1">
        <f t="shared" si="14"/>
        <v>0</v>
      </c>
      <c r="Y6" s="1">
        <f t="shared" si="15"/>
        <v>0</v>
      </c>
      <c r="Z6" s="1">
        <f t="shared" si="16"/>
        <v>0</v>
      </c>
      <c r="AA6" s="1">
        <v>0</v>
      </c>
      <c r="AB6" s="1">
        <f t="shared" si="17"/>
        <v>-70.7</v>
      </c>
      <c r="AC6" s="1">
        <f t="shared" si="18"/>
        <v>0</v>
      </c>
      <c r="AD6" s="1">
        <f t="shared" si="19"/>
        <v>0</v>
      </c>
      <c r="AE6" s="1">
        <v>0</v>
      </c>
      <c r="AF6" s="1">
        <f t="shared" si="20"/>
        <v>0</v>
      </c>
      <c r="AG6" s="1">
        <f t="shared" si="21"/>
        <v>70.7</v>
      </c>
      <c r="AH6" s="1">
        <f t="shared" si="22"/>
        <v>-70.7</v>
      </c>
      <c r="AI6" s="2">
        <f t="shared" si="23"/>
        <v>42.674999999999997</v>
      </c>
      <c r="AJ6" s="2">
        <f t="shared" si="24"/>
        <v>-42.674999999999997</v>
      </c>
      <c r="AK6" s="2">
        <f t="shared" si="25"/>
        <v>28.025000000000006</v>
      </c>
      <c r="AL6" s="2">
        <f t="shared" si="26"/>
        <v>-28.025000000000006</v>
      </c>
      <c r="AM6" s="2">
        <f t="shared" si="31"/>
        <v>-28.024999999999991</v>
      </c>
      <c r="AN6" s="2">
        <f t="shared" si="32"/>
        <v>128.02499999999998</v>
      </c>
      <c r="AO6" s="10">
        <f t="shared" si="27"/>
        <v>57.325000000000003</v>
      </c>
      <c r="AP6" s="10">
        <f t="shared" si="28"/>
        <v>85.350000000000009</v>
      </c>
      <c r="AQ6" s="2">
        <f t="shared" si="33"/>
        <v>85.35</v>
      </c>
      <c r="AR6" s="2">
        <f t="shared" si="34"/>
        <v>14.649999999999977</v>
      </c>
      <c r="AS6" s="2">
        <f t="shared" si="29"/>
        <v>839.81124999999872</v>
      </c>
      <c r="AT6" s="2">
        <f t="shared" si="30"/>
        <v>7284.6225000000004</v>
      </c>
    </row>
    <row r="7" spans="1:50">
      <c r="A7" s="1">
        <v>4</v>
      </c>
      <c r="B7" s="1">
        <v>100</v>
      </c>
      <c r="C7" s="1">
        <v>0</v>
      </c>
      <c r="D7" s="1">
        <v>90</v>
      </c>
      <c r="E7" s="1">
        <v>20</v>
      </c>
      <c r="F7" s="1">
        <f>ABS(C6-180-C7)</f>
        <v>180</v>
      </c>
      <c r="G7" s="1">
        <f t="shared" si="0"/>
        <v>260</v>
      </c>
      <c r="H7" s="1">
        <v>180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180</v>
      </c>
      <c r="N7" s="1">
        <f t="shared" si="6"/>
        <v>0</v>
      </c>
      <c r="O7" s="1">
        <f t="shared" si="7"/>
        <v>0</v>
      </c>
      <c r="P7" s="1">
        <f t="shared" si="8"/>
        <v>0</v>
      </c>
      <c r="Q7" s="1">
        <v>0</v>
      </c>
      <c r="R7" s="1">
        <f t="shared" si="9"/>
        <v>0</v>
      </c>
      <c r="S7" s="1">
        <f t="shared" si="10"/>
        <v>0</v>
      </c>
      <c r="T7" s="1">
        <f t="shared" si="11"/>
        <v>0</v>
      </c>
      <c r="U7" s="1">
        <v>0</v>
      </c>
      <c r="V7" s="1">
        <f t="shared" si="12"/>
        <v>0</v>
      </c>
      <c r="W7" s="1">
        <f t="shared" si="13"/>
        <v>0</v>
      </c>
      <c r="X7" s="1">
        <f t="shared" si="14"/>
        <v>0</v>
      </c>
      <c r="Y7" s="1">
        <f t="shared" si="15"/>
        <v>0</v>
      </c>
      <c r="Z7" s="1">
        <f t="shared" si="16"/>
        <v>0</v>
      </c>
      <c r="AA7" s="1">
        <v>0</v>
      </c>
      <c r="AB7" s="1">
        <f t="shared" si="17"/>
        <v>0</v>
      </c>
      <c r="AC7" s="1">
        <f t="shared" si="18"/>
        <v>-100</v>
      </c>
      <c r="AD7" s="1">
        <f t="shared" si="19"/>
        <v>0</v>
      </c>
      <c r="AE7" s="1">
        <v>0</v>
      </c>
      <c r="AF7" s="1">
        <f t="shared" si="20"/>
        <v>0</v>
      </c>
      <c r="AG7" s="1">
        <f t="shared" si="21"/>
        <v>0</v>
      </c>
      <c r="AH7" s="1">
        <f t="shared" si="22"/>
        <v>-100</v>
      </c>
      <c r="AI7" s="2">
        <f t="shared" si="23"/>
        <v>42.674999999999997</v>
      </c>
      <c r="AJ7" s="2">
        <f t="shared" si="24"/>
        <v>-42.674999999999997</v>
      </c>
      <c r="AK7" s="2">
        <f t="shared" si="25"/>
        <v>-42.674999999999997</v>
      </c>
      <c r="AL7" s="2">
        <f t="shared" si="26"/>
        <v>-57.325000000000003</v>
      </c>
      <c r="AM7" s="2">
        <f t="shared" si="31"/>
        <v>0</v>
      </c>
      <c r="AN7" s="2">
        <f t="shared" si="32"/>
        <v>99.999999999999972</v>
      </c>
      <c r="AO7" s="10">
        <f t="shared" si="27"/>
        <v>85.35</v>
      </c>
      <c r="AP7" s="10">
        <f t="shared" si="28"/>
        <v>57.325000000000003</v>
      </c>
      <c r="AQ7" s="2">
        <f t="shared" si="33"/>
        <v>-14.650000000000006</v>
      </c>
      <c r="AR7" s="2">
        <f t="shared" si="34"/>
        <v>-85.350000000000009</v>
      </c>
      <c r="AS7" s="2">
        <f t="shared" si="29"/>
        <v>-7284.6225000000004</v>
      </c>
      <c r="AT7" s="2">
        <f t="shared" si="30"/>
        <v>-839.81125000000031</v>
      </c>
    </row>
    <row r="8" spans="1:50">
      <c r="A8" s="1">
        <v>5</v>
      </c>
      <c r="B8" s="1">
        <v>0</v>
      </c>
      <c r="C8" s="1">
        <v>0</v>
      </c>
      <c r="E8" s="1" t="e">
        <f>IF(C8=0,C3-C7-180)</f>
        <v>#VALUE!</v>
      </c>
      <c r="F8" s="1">
        <f>ABS(C7-180-C8)-360</f>
        <v>-180</v>
      </c>
      <c r="G8" s="1">
        <f t="shared" si="0"/>
        <v>440</v>
      </c>
      <c r="H8" s="1"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7"/>
        <v>0</v>
      </c>
      <c r="P8" s="1">
        <f t="shared" si="8"/>
        <v>0</v>
      </c>
      <c r="Q8" s="1">
        <v>0</v>
      </c>
      <c r="R8" s="1">
        <f t="shared" si="9"/>
        <v>0</v>
      </c>
      <c r="S8" s="1">
        <f t="shared" si="10"/>
        <v>0</v>
      </c>
      <c r="T8" s="1">
        <f t="shared" si="11"/>
        <v>0</v>
      </c>
      <c r="U8" s="1">
        <v>0</v>
      </c>
      <c r="V8" s="1">
        <f t="shared" si="12"/>
        <v>0</v>
      </c>
      <c r="W8" s="1">
        <f t="shared" si="13"/>
        <v>0</v>
      </c>
      <c r="X8" s="1">
        <f t="shared" si="14"/>
        <v>0</v>
      </c>
      <c r="Y8" s="1">
        <f t="shared" si="15"/>
        <v>0</v>
      </c>
      <c r="Z8" s="1">
        <f t="shared" si="16"/>
        <v>0</v>
      </c>
      <c r="AA8" s="1">
        <v>0</v>
      </c>
      <c r="AB8" s="1">
        <f t="shared" si="17"/>
        <v>0</v>
      </c>
      <c r="AC8" s="1">
        <f t="shared" si="18"/>
        <v>0</v>
      </c>
      <c r="AD8" s="1">
        <f t="shared" si="19"/>
        <v>0</v>
      </c>
      <c r="AE8" s="1">
        <v>0</v>
      </c>
      <c r="AF8" s="1">
        <f t="shared" si="20"/>
        <v>0</v>
      </c>
      <c r="AG8" s="1">
        <f t="shared" si="21"/>
        <v>0</v>
      </c>
      <c r="AH8" s="1">
        <f t="shared" si="22"/>
        <v>0</v>
      </c>
      <c r="AI8" s="2">
        <f t="shared" si="23"/>
        <v>0</v>
      </c>
      <c r="AJ8" s="2">
        <f t="shared" si="24"/>
        <v>0</v>
      </c>
      <c r="AK8" s="2">
        <f t="shared" si="25"/>
        <v>0</v>
      </c>
      <c r="AL8" s="2">
        <f t="shared" si="26"/>
        <v>0</v>
      </c>
      <c r="AM8" s="2">
        <f t="shared" si="31"/>
        <v>-42.674999999999997</v>
      </c>
      <c r="AN8" s="2">
        <f t="shared" si="32"/>
        <v>42.674999999999969</v>
      </c>
      <c r="AO8" s="10">
        <f t="shared" si="27"/>
        <v>42.674999999999997</v>
      </c>
      <c r="AP8" s="10">
        <f t="shared" si="28"/>
        <v>0</v>
      </c>
      <c r="AQ8" s="2">
        <f t="shared" si="33"/>
        <v>-42.674999999999997</v>
      </c>
      <c r="AR8" s="2">
        <f t="shared" si="34"/>
        <v>-57.325000000000003</v>
      </c>
      <c r="AS8" s="2">
        <f t="shared" si="29"/>
        <v>-2446.3443750000001</v>
      </c>
      <c r="AT8" s="2">
        <f t="shared" si="30"/>
        <v>0</v>
      </c>
      <c r="AW8" s="1">
        <v>100</v>
      </c>
      <c r="AX8" s="1">
        <v>90</v>
      </c>
    </row>
    <row r="9" spans="1:50">
      <c r="A9" s="1">
        <v>6</v>
      </c>
      <c r="B9" s="1">
        <v>0</v>
      </c>
      <c r="C9" s="1">
        <v>0</v>
      </c>
      <c r="D9" s="1">
        <f>C9-C8</f>
        <v>0</v>
      </c>
      <c r="E9" s="1">
        <f>IF(D9&lt;0,D9+360,D9)</f>
        <v>0</v>
      </c>
      <c r="F9" s="1">
        <f>ABS(C8-180-C9)</f>
        <v>180</v>
      </c>
      <c r="G9" s="1">
        <f t="shared" si="0"/>
        <v>620</v>
      </c>
      <c r="H9" s="1"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  <c r="O9" s="1">
        <f t="shared" si="7"/>
        <v>0</v>
      </c>
      <c r="P9" s="1">
        <f t="shared" si="8"/>
        <v>0</v>
      </c>
      <c r="Q9" s="1"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  <c r="U9" s="1">
        <v>0</v>
      </c>
      <c r="V9" s="1">
        <f t="shared" si="12"/>
        <v>0</v>
      </c>
      <c r="W9" s="1">
        <f t="shared" si="13"/>
        <v>0</v>
      </c>
      <c r="X9" s="1">
        <f t="shared" si="14"/>
        <v>0</v>
      </c>
      <c r="Y9" s="1">
        <f t="shared" si="15"/>
        <v>0</v>
      </c>
      <c r="Z9" s="1">
        <f t="shared" si="16"/>
        <v>0</v>
      </c>
      <c r="AA9" s="1">
        <v>0</v>
      </c>
      <c r="AB9" s="1">
        <f t="shared" si="17"/>
        <v>0</v>
      </c>
      <c r="AC9" s="1">
        <f t="shared" si="18"/>
        <v>0</v>
      </c>
      <c r="AD9" s="1">
        <f t="shared" si="19"/>
        <v>0</v>
      </c>
      <c r="AE9" s="1">
        <v>0</v>
      </c>
      <c r="AF9" s="1">
        <f t="shared" si="20"/>
        <v>0</v>
      </c>
      <c r="AG9" s="1">
        <f t="shared" si="21"/>
        <v>0</v>
      </c>
      <c r="AH9" s="1">
        <f t="shared" si="22"/>
        <v>0</v>
      </c>
      <c r="AI9" s="2">
        <f t="shared" si="23"/>
        <v>0</v>
      </c>
      <c r="AJ9" s="2">
        <f t="shared" si="24"/>
        <v>0</v>
      </c>
      <c r="AK9" s="2">
        <f t="shared" si="25"/>
        <v>0</v>
      </c>
      <c r="AL9" s="2">
        <f t="shared" si="26"/>
        <v>0</v>
      </c>
      <c r="AM9" s="2">
        <f t="shared" si="31"/>
        <v>-42.674999999999997</v>
      </c>
      <c r="AN9" s="2">
        <f t="shared" si="32"/>
        <v>42.674999999999969</v>
      </c>
      <c r="AO9" s="10">
        <f t="shared" si="27"/>
        <v>42.674999999999997</v>
      </c>
      <c r="AP9" s="10">
        <f t="shared" si="28"/>
        <v>0</v>
      </c>
      <c r="AQ9" s="2">
        <f t="shared" si="33"/>
        <v>0</v>
      </c>
      <c r="AR9" s="2">
        <f t="shared" si="34"/>
        <v>0</v>
      </c>
      <c r="AS9" s="2">
        <f t="shared" si="29"/>
        <v>0</v>
      </c>
      <c r="AT9" s="2">
        <f t="shared" si="30"/>
        <v>0</v>
      </c>
      <c r="AW9" s="1">
        <v>141</v>
      </c>
      <c r="AX9" s="1">
        <v>360</v>
      </c>
    </row>
    <row r="10" spans="1:50">
      <c r="A10" s="1">
        <v>7</v>
      </c>
      <c r="B10" s="1">
        <v>0</v>
      </c>
      <c r="C10" s="1">
        <v>0</v>
      </c>
      <c r="D10" s="1">
        <f>C10-C9</f>
        <v>0</v>
      </c>
      <c r="E10" s="1">
        <f>IF(D10&lt;0,D10+360,D10)</f>
        <v>0</v>
      </c>
      <c r="F10" s="1">
        <f>ABS(C9-180-C10)</f>
        <v>180</v>
      </c>
      <c r="G10" s="1">
        <f t="shared" si="0"/>
        <v>800</v>
      </c>
      <c r="H10" s="1"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1">
        <f t="shared" si="6"/>
        <v>0</v>
      </c>
      <c r="O10" s="1">
        <f t="shared" si="7"/>
        <v>0</v>
      </c>
      <c r="P10" s="1">
        <f t="shared" si="8"/>
        <v>0</v>
      </c>
      <c r="Q10" s="1"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  <c r="U10" s="1">
        <v>0</v>
      </c>
      <c r="V10" s="1">
        <f t="shared" si="12"/>
        <v>0</v>
      </c>
      <c r="W10" s="1">
        <f t="shared" si="13"/>
        <v>0</v>
      </c>
      <c r="X10" s="1">
        <f t="shared" si="14"/>
        <v>0</v>
      </c>
      <c r="Y10" s="1">
        <f t="shared" si="15"/>
        <v>0</v>
      </c>
      <c r="Z10" s="1">
        <f t="shared" si="16"/>
        <v>0</v>
      </c>
      <c r="AA10" s="1">
        <v>0</v>
      </c>
      <c r="AB10" s="1">
        <f t="shared" si="17"/>
        <v>0</v>
      </c>
      <c r="AC10" s="1">
        <f t="shared" si="18"/>
        <v>0</v>
      </c>
      <c r="AD10" s="1">
        <f t="shared" si="19"/>
        <v>0</v>
      </c>
      <c r="AE10" s="1">
        <v>0</v>
      </c>
      <c r="AF10" s="1">
        <f t="shared" si="20"/>
        <v>0</v>
      </c>
      <c r="AG10" s="1">
        <f t="shared" si="21"/>
        <v>0</v>
      </c>
      <c r="AH10" s="1">
        <f t="shared" si="22"/>
        <v>0</v>
      </c>
      <c r="AI10" s="2">
        <f t="shared" si="23"/>
        <v>0</v>
      </c>
      <c r="AJ10" s="2">
        <f t="shared" si="24"/>
        <v>0</v>
      </c>
      <c r="AK10" s="2">
        <f t="shared" si="25"/>
        <v>0</v>
      </c>
      <c r="AL10" s="2">
        <f t="shared" si="26"/>
        <v>0</v>
      </c>
      <c r="AM10" s="2">
        <f t="shared" si="31"/>
        <v>-42.674999999999997</v>
      </c>
      <c r="AN10" s="2">
        <f t="shared" si="32"/>
        <v>42.674999999999969</v>
      </c>
      <c r="AO10" s="10">
        <f t="shared" si="27"/>
        <v>42.674999999999997</v>
      </c>
      <c r="AP10" s="10">
        <f t="shared" si="28"/>
        <v>0</v>
      </c>
      <c r="AQ10" s="2">
        <f t="shared" si="33"/>
        <v>0</v>
      </c>
      <c r="AR10" s="2">
        <f t="shared" si="34"/>
        <v>0</v>
      </c>
      <c r="AS10" s="2">
        <f t="shared" si="29"/>
        <v>0</v>
      </c>
      <c r="AT10" s="2">
        <f t="shared" si="30"/>
        <v>0</v>
      </c>
      <c r="AW10" s="1">
        <v>25</v>
      </c>
      <c r="AX10" s="1">
        <v>46</v>
      </c>
    </row>
    <row r="11" spans="1:50">
      <c r="A11" s="1">
        <v>8</v>
      </c>
      <c r="B11" s="1">
        <v>0</v>
      </c>
      <c r="H11" s="1"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  <c r="O11" s="1">
        <f t="shared" si="7"/>
        <v>0</v>
      </c>
      <c r="P11" s="1">
        <f t="shared" si="8"/>
        <v>0</v>
      </c>
      <c r="Q11" s="1"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v>0</v>
      </c>
      <c r="V11" s="1">
        <f t="shared" si="12"/>
        <v>0</v>
      </c>
      <c r="W11" s="1">
        <f t="shared" si="13"/>
        <v>0</v>
      </c>
      <c r="X11" s="1">
        <f t="shared" si="14"/>
        <v>0</v>
      </c>
      <c r="Y11" s="1">
        <f t="shared" si="15"/>
        <v>0</v>
      </c>
      <c r="Z11" s="1">
        <f t="shared" si="16"/>
        <v>0</v>
      </c>
      <c r="AA11" s="1">
        <v>0</v>
      </c>
      <c r="AB11" s="1">
        <f t="shared" si="17"/>
        <v>0</v>
      </c>
      <c r="AC11" s="1">
        <f t="shared" si="18"/>
        <v>0</v>
      </c>
      <c r="AD11" s="1">
        <f t="shared" si="19"/>
        <v>0</v>
      </c>
      <c r="AE11" s="1">
        <v>0</v>
      </c>
      <c r="AF11" s="1">
        <f t="shared" si="20"/>
        <v>0</v>
      </c>
      <c r="AG11" s="1">
        <f t="shared" si="21"/>
        <v>0</v>
      </c>
      <c r="AH11" s="1">
        <f t="shared" si="22"/>
        <v>0</v>
      </c>
      <c r="AI11" s="2">
        <f t="shared" si="23"/>
        <v>0</v>
      </c>
      <c r="AJ11" s="2">
        <f t="shared" si="24"/>
        <v>0</v>
      </c>
      <c r="AK11" s="2">
        <f t="shared" si="25"/>
        <v>0</v>
      </c>
      <c r="AL11" s="2">
        <f t="shared" si="26"/>
        <v>0</v>
      </c>
      <c r="AM11" s="2">
        <f t="shared" si="31"/>
        <v>-42.674999999999997</v>
      </c>
      <c r="AN11" s="2">
        <f t="shared" si="32"/>
        <v>42.674999999999969</v>
      </c>
      <c r="AO11" s="10">
        <f t="shared" si="27"/>
        <v>42.674999999999997</v>
      </c>
      <c r="AP11" s="10">
        <f t="shared" si="28"/>
        <v>0</v>
      </c>
      <c r="AQ11" s="2">
        <f t="shared" si="33"/>
        <v>0</v>
      </c>
      <c r="AR11" s="2">
        <f t="shared" si="34"/>
        <v>0</v>
      </c>
      <c r="AS11" s="2">
        <f t="shared" si="29"/>
        <v>0</v>
      </c>
      <c r="AT11" s="2">
        <f t="shared" si="30"/>
        <v>0</v>
      </c>
      <c r="AW11" s="1">
        <v>49</v>
      </c>
      <c r="AX11" s="1">
        <v>100</v>
      </c>
    </row>
    <row r="12" spans="1:50">
      <c r="A12" s="1">
        <v>9</v>
      </c>
      <c r="B12" s="1">
        <v>0</v>
      </c>
      <c r="H12" s="1"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  <c r="O12" s="1">
        <f t="shared" si="7"/>
        <v>0</v>
      </c>
      <c r="P12" s="1">
        <f t="shared" si="8"/>
        <v>0</v>
      </c>
      <c r="Q12" s="1"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  <c r="U12" s="1">
        <v>0</v>
      </c>
      <c r="V12" s="1">
        <f t="shared" si="12"/>
        <v>0</v>
      </c>
      <c r="W12" s="1">
        <f t="shared" si="13"/>
        <v>0</v>
      </c>
      <c r="X12" s="1">
        <f t="shared" si="14"/>
        <v>0</v>
      </c>
      <c r="Y12" s="1">
        <f t="shared" si="15"/>
        <v>0</v>
      </c>
      <c r="Z12" s="1">
        <f t="shared" si="16"/>
        <v>0</v>
      </c>
      <c r="AA12" s="1">
        <v>0</v>
      </c>
      <c r="AB12" s="1">
        <f t="shared" si="17"/>
        <v>0</v>
      </c>
      <c r="AC12" s="1">
        <f t="shared" si="18"/>
        <v>0</v>
      </c>
      <c r="AD12" s="1">
        <f t="shared" si="19"/>
        <v>0</v>
      </c>
      <c r="AE12" s="1">
        <v>0</v>
      </c>
      <c r="AF12" s="1">
        <f t="shared" si="20"/>
        <v>0</v>
      </c>
      <c r="AG12" s="1">
        <f t="shared" si="21"/>
        <v>0</v>
      </c>
      <c r="AH12" s="1">
        <f t="shared" si="22"/>
        <v>0</v>
      </c>
      <c r="AI12" s="2">
        <f t="shared" si="23"/>
        <v>0</v>
      </c>
      <c r="AJ12" s="2">
        <f t="shared" si="24"/>
        <v>0</v>
      </c>
      <c r="AK12" s="2">
        <f t="shared" si="25"/>
        <v>0</v>
      </c>
      <c r="AL12" s="2">
        <f t="shared" si="26"/>
        <v>0</v>
      </c>
      <c r="AM12" s="2">
        <f t="shared" si="31"/>
        <v>-42.674999999999997</v>
      </c>
      <c r="AN12" s="2">
        <f t="shared" si="32"/>
        <v>42.674999999999969</v>
      </c>
      <c r="AO12" s="10">
        <f t="shared" si="27"/>
        <v>42.674999999999997</v>
      </c>
      <c r="AP12" s="10">
        <f t="shared" si="28"/>
        <v>0</v>
      </c>
      <c r="AQ12" s="2">
        <f t="shared" si="33"/>
        <v>0</v>
      </c>
      <c r="AR12" s="2">
        <f t="shared" si="34"/>
        <v>0</v>
      </c>
      <c r="AS12" s="2">
        <f t="shared" si="29"/>
        <v>0</v>
      </c>
      <c r="AT12" s="2">
        <f t="shared" si="30"/>
        <v>0</v>
      </c>
      <c r="AW12" s="1">
        <v>41</v>
      </c>
      <c r="AX12" s="1">
        <v>130</v>
      </c>
    </row>
    <row r="13" spans="1:50">
      <c r="A13" s="1">
        <v>10</v>
      </c>
      <c r="B13" s="1">
        <v>0</v>
      </c>
      <c r="H13" s="1"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0</v>
      </c>
      <c r="O13" s="1">
        <f t="shared" si="7"/>
        <v>0</v>
      </c>
      <c r="P13" s="1">
        <f t="shared" si="8"/>
        <v>0</v>
      </c>
      <c r="Q13" s="1"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v>0</v>
      </c>
      <c r="V13" s="1">
        <f t="shared" si="12"/>
        <v>0</v>
      </c>
      <c r="W13" s="1">
        <f t="shared" si="13"/>
        <v>0</v>
      </c>
      <c r="X13" s="1">
        <f t="shared" si="14"/>
        <v>0</v>
      </c>
      <c r="Y13" s="1">
        <f t="shared" si="15"/>
        <v>0</v>
      </c>
      <c r="Z13" s="1">
        <f t="shared" si="16"/>
        <v>0</v>
      </c>
      <c r="AA13" s="1">
        <v>0</v>
      </c>
      <c r="AB13" s="1">
        <f t="shared" si="17"/>
        <v>0</v>
      </c>
      <c r="AC13" s="1">
        <f t="shared" si="18"/>
        <v>0</v>
      </c>
      <c r="AD13" s="1">
        <f t="shared" si="19"/>
        <v>0</v>
      </c>
      <c r="AE13" s="1">
        <v>0</v>
      </c>
      <c r="AF13" s="1">
        <f t="shared" si="20"/>
        <v>0</v>
      </c>
      <c r="AG13" s="1">
        <f t="shared" si="21"/>
        <v>0</v>
      </c>
      <c r="AH13" s="1">
        <f t="shared" si="22"/>
        <v>0</v>
      </c>
      <c r="AI13" s="2">
        <f t="shared" si="23"/>
        <v>0</v>
      </c>
      <c r="AJ13" s="2">
        <f t="shared" si="24"/>
        <v>0</v>
      </c>
      <c r="AK13" s="2">
        <f t="shared" si="25"/>
        <v>0</v>
      </c>
      <c r="AL13" s="2">
        <f t="shared" si="26"/>
        <v>0</v>
      </c>
      <c r="AM13" s="2">
        <f t="shared" si="31"/>
        <v>-42.674999999999997</v>
      </c>
      <c r="AN13" s="2">
        <f t="shared" si="32"/>
        <v>42.674999999999969</v>
      </c>
      <c r="AO13" s="10">
        <f t="shared" si="27"/>
        <v>42.674999999999997</v>
      </c>
      <c r="AP13" s="10">
        <f t="shared" si="28"/>
        <v>0</v>
      </c>
      <c r="AQ13" s="2">
        <f t="shared" si="33"/>
        <v>0</v>
      </c>
      <c r="AR13" s="2">
        <f t="shared" si="34"/>
        <v>0</v>
      </c>
      <c r="AS13" s="2">
        <f t="shared" si="29"/>
        <v>0</v>
      </c>
      <c r="AT13" s="2">
        <f t="shared" si="30"/>
        <v>0</v>
      </c>
      <c r="AW13" s="1">
        <v>12</v>
      </c>
      <c r="AX13" s="1">
        <v>170</v>
      </c>
    </row>
    <row r="14" spans="1:50">
      <c r="A14" s="1">
        <v>11</v>
      </c>
      <c r="B14" s="1">
        <v>0</v>
      </c>
      <c r="H14" s="1"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0</v>
      </c>
      <c r="O14" s="1">
        <f t="shared" si="7"/>
        <v>0</v>
      </c>
      <c r="P14" s="1">
        <f t="shared" si="8"/>
        <v>0</v>
      </c>
      <c r="Q14" s="1"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  <c r="U14" s="1">
        <v>0</v>
      </c>
      <c r="V14" s="1">
        <f t="shared" si="12"/>
        <v>0</v>
      </c>
      <c r="W14" s="1">
        <f t="shared" si="13"/>
        <v>0</v>
      </c>
      <c r="X14" s="1">
        <f t="shared" si="14"/>
        <v>0</v>
      </c>
      <c r="Y14" s="1">
        <f t="shared" si="15"/>
        <v>0</v>
      </c>
      <c r="Z14" s="1">
        <f t="shared" si="16"/>
        <v>0</v>
      </c>
      <c r="AA14" s="1">
        <v>0</v>
      </c>
      <c r="AB14" s="1">
        <f t="shared" si="17"/>
        <v>0</v>
      </c>
      <c r="AC14" s="1">
        <f t="shared" si="18"/>
        <v>0</v>
      </c>
      <c r="AD14" s="1">
        <f t="shared" si="19"/>
        <v>0</v>
      </c>
      <c r="AE14" s="1"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I14" s="2">
        <f t="shared" si="23"/>
        <v>0</v>
      </c>
      <c r="AJ14" s="2">
        <f t="shared" si="24"/>
        <v>0</v>
      </c>
      <c r="AK14" s="2">
        <f t="shared" si="25"/>
        <v>0</v>
      </c>
      <c r="AL14" s="2">
        <f t="shared" si="26"/>
        <v>0</v>
      </c>
      <c r="AM14" s="2">
        <f t="shared" si="31"/>
        <v>-42.674999999999997</v>
      </c>
      <c r="AN14" s="2">
        <f t="shared" si="32"/>
        <v>42.674999999999969</v>
      </c>
      <c r="AO14" s="10">
        <f t="shared" si="27"/>
        <v>42.674999999999997</v>
      </c>
      <c r="AP14" s="10">
        <f t="shared" si="28"/>
        <v>0</v>
      </c>
      <c r="AQ14" s="2">
        <f t="shared" si="33"/>
        <v>0</v>
      </c>
      <c r="AR14" s="2">
        <f t="shared" si="34"/>
        <v>0</v>
      </c>
      <c r="AS14" s="2">
        <f t="shared" si="29"/>
        <v>0</v>
      </c>
      <c r="AT14" s="2">
        <f t="shared" si="30"/>
        <v>0</v>
      </c>
      <c r="AW14" s="1">
        <v>40</v>
      </c>
      <c r="AX14" s="1">
        <v>220</v>
      </c>
    </row>
    <row r="15" spans="1:50">
      <c r="A15" s="1">
        <v>12</v>
      </c>
      <c r="B15" s="1">
        <v>0</v>
      </c>
      <c r="H15" s="1"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0</v>
      </c>
      <c r="O15" s="1">
        <f t="shared" si="7"/>
        <v>0</v>
      </c>
      <c r="P15" s="1">
        <f t="shared" si="8"/>
        <v>0</v>
      </c>
      <c r="Q15" s="1"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  <c r="U15" s="1">
        <v>0</v>
      </c>
      <c r="V15" s="1">
        <f t="shared" si="12"/>
        <v>0</v>
      </c>
      <c r="W15" s="1">
        <f t="shared" si="13"/>
        <v>0</v>
      </c>
      <c r="X15" s="1">
        <f t="shared" si="14"/>
        <v>0</v>
      </c>
      <c r="Y15" s="1">
        <f t="shared" si="15"/>
        <v>0</v>
      </c>
      <c r="Z15" s="1">
        <f t="shared" si="16"/>
        <v>0</v>
      </c>
      <c r="AA15" s="1">
        <v>0</v>
      </c>
      <c r="AB15" s="1">
        <f t="shared" si="17"/>
        <v>0</v>
      </c>
      <c r="AC15" s="1">
        <f t="shared" si="18"/>
        <v>0</v>
      </c>
      <c r="AD15" s="1">
        <f t="shared" si="19"/>
        <v>0</v>
      </c>
      <c r="AE15" s="1"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I15" s="2">
        <f t="shared" si="23"/>
        <v>0</v>
      </c>
      <c r="AJ15" s="2">
        <f t="shared" si="24"/>
        <v>0</v>
      </c>
      <c r="AK15" s="2">
        <f t="shared" si="25"/>
        <v>0</v>
      </c>
      <c r="AL15" s="2">
        <f t="shared" si="26"/>
        <v>0</v>
      </c>
      <c r="AM15" s="2">
        <f t="shared" si="31"/>
        <v>-42.674999999999997</v>
      </c>
      <c r="AN15" s="2">
        <f t="shared" si="32"/>
        <v>42.674999999999969</v>
      </c>
      <c r="AO15" s="10">
        <f t="shared" si="27"/>
        <v>42.674999999999997</v>
      </c>
      <c r="AP15" s="10">
        <f t="shared" si="28"/>
        <v>0</v>
      </c>
      <c r="AQ15" s="2">
        <f t="shared" si="33"/>
        <v>0</v>
      </c>
      <c r="AR15" s="2">
        <f t="shared" si="34"/>
        <v>0</v>
      </c>
      <c r="AS15" s="2">
        <f t="shared" si="29"/>
        <v>0</v>
      </c>
      <c r="AT15" s="2">
        <f t="shared" si="30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0</v>
      </c>
      <c r="P16" s="1">
        <f t="shared" si="8"/>
        <v>0</v>
      </c>
      <c r="Q16" s="1"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  <c r="U16" s="1">
        <v>0</v>
      </c>
      <c r="V16" s="1">
        <f t="shared" si="12"/>
        <v>0</v>
      </c>
      <c r="W16" s="1">
        <f t="shared" si="13"/>
        <v>0</v>
      </c>
      <c r="X16" s="1">
        <f t="shared" si="14"/>
        <v>0</v>
      </c>
      <c r="Y16" s="1">
        <f t="shared" si="15"/>
        <v>0</v>
      </c>
      <c r="Z16" s="1">
        <f t="shared" si="16"/>
        <v>0</v>
      </c>
      <c r="AA16" s="1">
        <v>0</v>
      </c>
      <c r="AB16" s="1">
        <f t="shared" si="17"/>
        <v>0</v>
      </c>
      <c r="AC16" s="1">
        <f t="shared" si="18"/>
        <v>0</v>
      </c>
      <c r="AD16" s="1">
        <f t="shared" si="19"/>
        <v>0</v>
      </c>
      <c r="AE16" s="1"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I16" s="2">
        <f t="shared" si="23"/>
        <v>0</v>
      </c>
      <c r="AJ16" s="2">
        <f t="shared" si="24"/>
        <v>0</v>
      </c>
      <c r="AK16" s="2">
        <f t="shared" si="25"/>
        <v>0</v>
      </c>
      <c r="AL16" s="2">
        <f t="shared" si="26"/>
        <v>0</v>
      </c>
      <c r="AM16" s="2">
        <f t="shared" si="31"/>
        <v>-42.674999999999997</v>
      </c>
      <c r="AN16" s="2">
        <f t="shared" si="32"/>
        <v>42.674999999999969</v>
      </c>
      <c r="AO16" s="10">
        <f t="shared" si="27"/>
        <v>42.674999999999997</v>
      </c>
      <c r="AP16" s="10">
        <f t="shared" si="28"/>
        <v>0</v>
      </c>
      <c r="AQ16" s="2">
        <f t="shared" si="33"/>
        <v>0</v>
      </c>
      <c r="AR16" s="2">
        <f t="shared" si="34"/>
        <v>0</v>
      </c>
      <c r="AS16" s="2">
        <f t="shared" si="29"/>
        <v>0</v>
      </c>
      <c r="AT16" s="2">
        <f t="shared" si="30"/>
        <v>0</v>
      </c>
      <c r="AW16" s="1">
        <v>19</v>
      </c>
      <c r="AX16" s="1">
        <v>115</v>
      </c>
    </row>
    <row r="17" spans="1:51">
      <c r="A17" s="1">
        <v>14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0</v>
      </c>
      <c r="P17" s="1">
        <f t="shared" si="8"/>
        <v>0</v>
      </c>
      <c r="Q17" s="1"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  <c r="U17" s="1">
        <v>0</v>
      </c>
      <c r="V17" s="1">
        <f t="shared" si="12"/>
        <v>0</v>
      </c>
      <c r="W17" s="1">
        <f t="shared" si="13"/>
        <v>0</v>
      </c>
      <c r="X17" s="1">
        <f t="shared" si="14"/>
        <v>0</v>
      </c>
      <c r="Y17" s="1">
        <f t="shared" si="15"/>
        <v>0</v>
      </c>
      <c r="Z17" s="1">
        <f t="shared" si="16"/>
        <v>0</v>
      </c>
      <c r="AA17" s="1">
        <v>0</v>
      </c>
      <c r="AB17" s="1">
        <f t="shared" si="17"/>
        <v>0</v>
      </c>
      <c r="AC17" s="1">
        <f t="shared" si="18"/>
        <v>0</v>
      </c>
      <c r="AD17" s="1">
        <f t="shared" si="19"/>
        <v>0</v>
      </c>
      <c r="AE17" s="1"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I17" s="2">
        <f t="shared" si="23"/>
        <v>0</v>
      </c>
      <c r="AJ17" s="2">
        <f t="shared" si="24"/>
        <v>0</v>
      </c>
      <c r="AK17" s="2">
        <f t="shared" si="25"/>
        <v>0</v>
      </c>
      <c r="AL17" s="2">
        <f t="shared" si="26"/>
        <v>0</v>
      </c>
      <c r="AM17" s="2">
        <f t="shared" si="31"/>
        <v>-42.674999999999997</v>
      </c>
      <c r="AN17" s="2">
        <f t="shared" si="32"/>
        <v>42.674999999999969</v>
      </c>
      <c r="AO17" s="10">
        <f t="shared" si="27"/>
        <v>42.674999999999997</v>
      </c>
      <c r="AP17" s="10">
        <f t="shared" si="28"/>
        <v>0</v>
      </c>
      <c r="AQ17" s="2">
        <f t="shared" si="33"/>
        <v>0</v>
      </c>
      <c r="AR17" s="2">
        <f t="shared" si="34"/>
        <v>0</v>
      </c>
      <c r="AS17" s="2">
        <f t="shared" si="29"/>
        <v>0</v>
      </c>
      <c r="AT17" s="2">
        <f t="shared" si="30"/>
        <v>0</v>
      </c>
      <c r="AW17" s="1">
        <v>33</v>
      </c>
      <c r="AX17" s="1">
        <v>160</v>
      </c>
    </row>
    <row r="18" spans="1:51">
      <c r="A18" s="1">
        <v>15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1">
        <f t="shared" si="8"/>
        <v>0</v>
      </c>
      <c r="Q18" s="1"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  <c r="U18" s="1">
        <v>0</v>
      </c>
      <c r="V18" s="1">
        <f t="shared" si="12"/>
        <v>0</v>
      </c>
      <c r="W18" s="1">
        <f t="shared" si="13"/>
        <v>0</v>
      </c>
      <c r="X18" s="1">
        <f t="shared" si="14"/>
        <v>0</v>
      </c>
      <c r="Y18" s="1">
        <f t="shared" si="15"/>
        <v>0</v>
      </c>
      <c r="Z18" s="1">
        <f t="shared" si="16"/>
        <v>0</v>
      </c>
      <c r="AA18" s="1">
        <v>0</v>
      </c>
      <c r="AB18" s="1">
        <f t="shared" si="17"/>
        <v>0</v>
      </c>
      <c r="AC18" s="1">
        <f t="shared" si="18"/>
        <v>0</v>
      </c>
      <c r="AD18" s="1">
        <f t="shared" si="19"/>
        <v>0</v>
      </c>
      <c r="AE18" s="1"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I18" s="2">
        <f t="shared" si="23"/>
        <v>0</v>
      </c>
      <c r="AJ18" s="2">
        <f t="shared" si="24"/>
        <v>0</v>
      </c>
      <c r="AK18" s="2">
        <f t="shared" si="25"/>
        <v>0</v>
      </c>
      <c r="AL18" s="2">
        <f t="shared" si="26"/>
        <v>0</v>
      </c>
      <c r="AM18" s="2">
        <f t="shared" si="31"/>
        <v>-42.674999999999997</v>
      </c>
      <c r="AN18" s="2">
        <f t="shared" si="32"/>
        <v>42.674999999999969</v>
      </c>
      <c r="AO18" s="10">
        <f t="shared" si="27"/>
        <v>42.674999999999997</v>
      </c>
      <c r="AP18" s="10">
        <f t="shared" si="28"/>
        <v>0</v>
      </c>
      <c r="AQ18" s="2">
        <f t="shared" si="33"/>
        <v>0</v>
      </c>
      <c r="AR18" s="2">
        <f t="shared" si="34"/>
        <v>0</v>
      </c>
      <c r="AS18" s="2">
        <f t="shared" si="29"/>
        <v>0</v>
      </c>
      <c r="AT18" s="2">
        <f t="shared" si="30"/>
        <v>0</v>
      </c>
    </row>
    <row r="19" spans="1:51">
      <c r="A19" s="1">
        <v>16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1">
        <f t="shared" si="8"/>
        <v>0</v>
      </c>
      <c r="Q19" s="1"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  <c r="U19" s="1">
        <v>0</v>
      </c>
      <c r="V19" s="1">
        <f t="shared" si="12"/>
        <v>0</v>
      </c>
      <c r="W19" s="1">
        <f t="shared" si="13"/>
        <v>0</v>
      </c>
      <c r="X19" s="1">
        <f t="shared" si="14"/>
        <v>0</v>
      </c>
      <c r="Y19" s="1">
        <f t="shared" si="15"/>
        <v>0</v>
      </c>
      <c r="Z19" s="1">
        <f t="shared" si="16"/>
        <v>0</v>
      </c>
      <c r="AA19" s="1">
        <v>0</v>
      </c>
      <c r="AB19" s="1">
        <f t="shared" si="17"/>
        <v>0</v>
      </c>
      <c r="AC19" s="1">
        <f t="shared" si="18"/>
        <v>0</v>
      </c>
      <c r="AD19" s="1">
        <f t="shared" si="19"/>
        <v>0</v>
      </c>
      <c r="AE19" s="1"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I19" s="2">
        <f t="shared" si="23"/>
        <v>0</v>
      </c>
      <c r="AJ19" s="2">
        <f t="shared" si="24"/>
        <v>0</v>
      </c>
      <c r="AK19" s="2">
        <f t="shared" si="25"/>
        <v>0</v>
      </c>
      <c r="AL19" s="2">
        <f t="shared" si="26"/>
        <v>0</v>
      </c>
      <c r="AM19" s="2">
        <f t="shared" si="31"/>
        <v>-42.674999999999997</v>
      </c>
      <c r="AN19" s="2">
        <f t="shared" si="32"/>
        <v>42.674999999999969</v>
      </c>
      <c r="AO19" s="10">
        <f t="shared" si="27"/>
        <v>42.674999999999997</v>
      </c>
      <c r="AP19" s="10">
        <f t="shared" si="28"/>
        <v>0</v>
      </c>
      <c r="AQ19" s="2">
        <f t="shared" si="33"/>
        <v>0</v>
      </c>
      <c r="AR19" s="2">
        <f t="shared" si="34"/>
        <v>0</v>
      </c>
      <c r="AS19" s="2">
        <f t="shared" si="29"/>
        <v>0</v>
      </c>
      <c r="AT19" s="2">
        <f t="shared" si="30"/>
        <v>0</v>
      </c>
    </row>
    <row r="20" spans="1:51">
      <c r="A20" s="1">
        <v>17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1">
        <f t="shared" si="8"/>
        <v>0</v>
      </c>
      <c r="Q20" s="1">
        <v>0</v>
      </c>
      <c r="R20" s="1">
        <f t="shared" si="9"/>
        <v>0</v>
      </c>
      <c r="S20" s="1">
        <f t="shared" si="10"/>
        <v>0</v>
      </c>
      <c r="T20" s="1">
        <f t="shared" si="11"/>
        <v>0</v>
      </c>
      <c r="U20" s="1">
        <v>0</v>
      </c>
      <c r="V20" s="1">
        <f t="shared" si="12"/>
        <v>0</v>
      </c>
      <c r="W20" s="1">
        <f t="shared" si="13"/>
        <v>0</v>
      </c>
      <c r="X20" s="1">
        <f t="shared" si="14"/>
        <v>0</v>
      </c>
      <c r="Y20" s="1">
        <f t="shared" si="15"/>
        <v>0</v>
      </c>
      <c r="Z20" s="1">
        <f t="shared" si="16"/>
        <v>0</v>
      </c>
      <c r="AA20" s="1">
        <v>0</v>
      </c>
      <c r="AB20" s="1">
        <f t="shared" si="17"/>
        <v>0</v>
      </c>
      <c r="AC20" s="1">
        <f t="shared" si="18"/>
        <v>0</v>
      </c>
      <c r="AD20" s="1">
        <f t="shared" si="19"/>
        <v>0</v>
      </c>
      <c r="AE20" s="1"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I20" s="2">
        <f t="shared" si="23"/>
        <v>0</v>
      </c>
      <c r="AJ20" s="2">
        <f t="shared" si="24"/>
        <v>0</v>
      </c>
      <c r="AK20" s="2">
        <f t="shared" si="25"/>
        <v>0</v>
      </c>
      <c r="AL20" s="2">
        <f t="shared" si="26"/>
        <v>0</v>
      </c>
      <c r="AM20" s="2">
        <f t="shared" si="31"/>
        <v>-42.674999999999997</v>
      </c>
      <c r="AN20" s="2">
        <f t="shared" si="32"/>
        <v>42.674999999999969</v>
      </c>
      <c r="AO20" s="10">
        <f t="shared" si="27"/>
        <v>42.674999999999997</v>
      </c>
      <c r="AP20" s="10">
        <f t="shared" si="28"/>
        <v>0</v>
      </c>
      <c r="AQ20" s="2">
        <f t="shared" si="33"/>
        <v>0</v>
      </c>
      <c r="AR20" s="2">
        <f t="shared" si="34"/>
        <v>0</v>
      </c>
      <c r="AS20" s="2">
        <f t="shared" si="29"/>
        <v>0</v>
      </c>
      <c r="AT20" s="2">
        <f t="shared" si="30"/>
        <v>0</v>
      </c>
    </row>
    <row r="21" spans="1:51">
      <c r="A21" s="1">
        <v>18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1">
        <f t="shared" si="8"/>
        <v>0</v>
      </c>
      <c r="Q21" s="1">
        <v>0</v>
      </c>
      <c r="R21" s="1">
        <f t="shared" si="9"/>
        <v>0</v>
      </c>
      <c r="S21" s="1">
        <f t="shared" si="10"/>
        <v>0</v>
      </c>
      <c r="T21" s="1">
        <f t="shared" si="11"/>
        <v>0</v>
      </c>
      <c r="U21" s="1">
        <v>0</v>
      </c>
      <c r="V21" s="1">
        <f t="shared" si="12"/>
        <v>0</v>
      </c>
      <c r="W21" s="1">
        <f t="shared" si="13"/>
        <v>0</v>
      </c>
      <c r="X21" s="1">
        <f t="shared" si="14"/>
        <v>0</v>
      </c>
      <c r="Y21" s="1">
        <f t="shared" si="15"/>
        <v>0</v>
      </c>
      <c r="Z21" s="1">
        <f t="shared" si="16"/>
        <v>0</v>
      </c>
      <c r="AA21" s="1">
        <v>0</v>
      </c>
      <c r="AB21" s="1">
        <f t="shared" si="17"/>
        <v>0</v>
      </c>
      <c r="AC21" s="1">
        <f t="shared" si="18"/>
        <v>0</v>
      </c>
      <c r="AD21" s="1">
        <f t="shared" si="19"/>
        <v>0</v>
      </c>
      <c r="AE21" s="1"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I21" s="2">
        <f t="shared" si="23"/>
        <v>0</v>
      </c>
      <c r="AJ21" s="2">
        <f t="shared" si="24"/>
        <v>0</v>
      </c>
      <c r="AK21" s="2">
        <f t="shared" si="25"/>
        <v>0</v>
      </c>
      <c r="AL21" s="2">
        <f t="shared" si="26"/>
        <v>0</v>
      </c>
      <c r="AM21" s="2">
        <f t="shared" si="31"/>
        <v>-42.674999999999997</v>
      </c>
      <c r="AN21" s="2">
        <f t="shared" si="32"/>
        <v>42.674999999999969</v>
      </c>
      <c r="AO21" s="10">
        <f t="shared" si="27"/>
        <v>42.674999999999997</v>
      </c>
      <c r="AP21" s="10">
        <f t="shared" si="28"/>
        <v>0</v>
      </c>
      <c r="AQ21" s="2">
        <f t="shared" si="33"/>
        <v>0</v>
      </c>
      <c r="AR21" s="2">
        <f t="shared" si="34"/>
        <v>0</v>
      </c>
      <c r="AS21" s="2">
        <f t="shared" si="29"/>
        <v>0</v>
      </c>
      <c r="AT21" s="2">
        <f t="shared" si="30"/>
        <v>0</v>
      </c>
    </row>
    <row r="22" spans="1:51">
      <c r="A22" s="1">
        <v>19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1">
        <f t="shared" si="8"/>
        <v>0</v>
      </c>
      <c r="Q22" s="1">
        <v>0</v>
      </c>
      <c r="R22" s="1">
        <f t="shared" si="9"/>
        <v>0</v>
      </c>
      <c r="S22" s="1">
        <f t="shared" si="10"/>
        <v>0</v>
      </c>
      <c r="T22" s="1">
        <f t="shared" si="11"/>
        <v>0</v>
      </c>
      <c r="U22" s="1">
        <v>0</v>
      </c>
      <c r="V22" s="1">
        <f t="shared" si="12"/>
        <v>0</v>
      </c>
      <c r="W22" s="1">
        <f t="shared" si="13"/>
        <v>0</v>
      </c>
      <c r="X22" s="1">
        <f t="shared" si="14"/>
        <v>0</v>
      </c>
      <c r="Y22" s="1">
        <f t="shared" si="15"/>
        <v>0</v>
      </c>
      <c r="Z22" s="1">
        <f t="shared" si="16"/>
        <v>0</v>
      </c>
      <c r="AA22" s="1">
        <v>0</v>
      </c>
      <c r="AB22" s="1">
        <f t="shared" si="17"/>
        <v>0</v>
      </c>
      <c r="AC22" s="1">
        <f t="shared" si="18"/>
        <v>0</v>
      </c>
      <c r="AD22" s="1">
        <f t="shared" si="19"/>
        <v>0</v>
      </c>
      <c r="AE22" s="1"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I22" s="2">
        <f t="shared" si="23"/>
        <v>0</v>
      </c>
      <c r="AJ22" s="2">
        <f t="shared" si="24"/>
        <v>0</v>
      </c>
      <c r="AK22" s="2">
        <f t="shared" si="25"/>
        <v>0</v>
      </c>
      <c r="AL22" s="2">
        <f t="shared" si="26"/>
        <v>0</v>
      </c>
      <c r="AM22" s="2">
        <f t="shared" si="31"/>
        <v>-42.674999999999997</v>
      </c>
      <c r="AN22" s="2">
        <f t="shared" si="32"/>
        <v>42.674999999999969</v>
      </c>
      <c r="AO22" s="10">
        <f t="shared" si="27"/>
        <v>42.674999999999997</v>
      </c>
      <c r="AP22" s="10">
        <f t="shared" si="28"/>
        <v>0</v>
      </c>
      <c r="AQ22" s="2">
        <f t="shared" si="33"/>
        <v>0</v>
      </c>
      <c r="AR22" s="2">
        <f t="shared" si="34"/>
        <v>0</v>
      </c>
      <c r="AS22" s="2">
        <f t="shared" si="29"/>
        <v>0</v>
      </c>
      <c r="AT22" s="2">
        <f t="shared" si="30"/>
        <v>0</v>
      </c>
    </row>
    <row r="23" spans="1:51">
      <c r="A23" s="1">
        <v>20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1">
        <f t="shared" si="8"/>
        <v>0</v>
      </c>
      <c r="Q23" s="1">
        <v>0</v>
      </c>
      <c r="R23" s="1">
        <f t="shared" si="9"/>
        <v>0</v>
      </c>
      <c r="S23" s="1">
        <f t="shared" si="10"/>
        <v>0</v>
      </c>
      <c r="T23" s="1">
        <f t="shared" si="11"/>
        <v>0</v>
      </c>
      <c r="U23" s="1">
        <v>0</v>
      </c>
      <c r="V23" s="1">
        <f t="shared" si="12"/>
        <v>0</v>
      </c>
      <c r="W23" s="1">
        <f t="shared" si="13"/>
        <v>0</v>
      </c>
      <c r="X23" s="1">
        <f t="shared" si="14"/>
        <v>0</v>
      </c>
      <c r="Y23" s="1">
        <f t="shared" si="15"/>
        <v>0</v>
      </c>
      <c r="Z23" s="1">
        <f t="shared" si="16"/>
        <v>0</v>
      </c>
      <c r="AA23" s="1">
        <v>0</v>
      </c>
      <c r="AB23" s="1">
        <f t="shared" si="17"/>
        <v>0</v>
      </c>
      <c r="AC23" s="1">
        <f t="shared" si="18"/>
        <v>0</v>
      </c>
      <c r="AD23" s="1">
        <f t="shared" si="19"/>
        <v>0</v>
      </c>
      <c r="AE23" s="1"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I23" s="2">
        <f t="shared" si="23"/>
        <v>0</v>
      </c>
      <c r="AJ23" s="2">
        <f t="shared" si="24"/>
        <v>0</v>
      </c>
      <c r="AK23" s="2">
        <f t="shared" si="25"/>
        <v>0</v>
      </c>
      <c r="AL23" s="2">
        <f t="shared" si="26"/>
        <v>0</v>
      </c>
      <c r="AM23" s="2">
        <f t="shared" si="31"/>
        <v>-42.674999999999997</v>
      </c>
      <c r="AN23" s="2">
        <f t="shared" si="32"/>
        <v>42.674999999999969</v>
      </c>
      <c r="AO23" s="10">
        <f t="shared" si="27"/>
        <v>42.674999999999997</v>
      </c>
      <c r="AP23" s="10">
        <f t="shared" si="28"/>
        <v>0</v>
      </c>
      <c r="AQ23" s="2">
        <f t="shared" si="33"/>
        <v>0</v>
      </c>
      <c r="AR23" s="2">
        <f t="shared" si="34"/>
        <v>0</v>
      </c>
      <c r="AS23" s="2">
        <f t="shared" si="29"/>
        <v>0</v>
      </c>
      <c r="AT23" s="2">
        <f t="shared" si="30"/>
        <v>0</v>
      </c>
    </row>
    <row r="24" spans="1:51">
      <c r="A24" s="1">
        <v>21</v>
      </c>
      <c r="C24" s="1">
        <v>20</v>
      </c>
      <c r="D24" s="1">
        <v>80</v>
      </c>
      <c r="E24" s="1">
        <v>280</v>
      </c>
      <c r="F24" s="1">
        <f>ABS(C28-180-C24+360)</f>
        <v>160</v>
      </c>
      <c r="G24" s="1">
        <f>IF(C24&lt;&gt;0,C24,0)</f>
        <v>20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1">
        <f t="shared" si="8"/>
        <v>0</v>
      </c>
      <c r="Q24" s="1">
        <v>0</v>
      </c>
      <c r="R24" s="1">
        <f t="shared" si="9"/>
        <v>0</v>
      </c>
      <c r="S24" s="1">
        <f t="shared" si="10"/>
        <v>0</v>
      </c>
      <c r="T24" s="1">
        <f t="shared" si="11"/>
        <v>0</v>
      </c>
      <c r="U24" s="1">
        <v>0</v>
      </c>
      <c r="V24" s="1">
        <f t="shared" si="12"/>
        <v>0</v>
      </c>
      <c r="W24" s="1">
        <f t="shared" si="13"/>
        <v>0</v>
      </c>
      <c r="X24" s="1">
        <f t="shared" si="14"/>
        <v>0</v>
      </c>
      <c r="Y24" s="1">
        <f t="shared" si="15"/>
        <v>0</v>
      </c>
      <c r="Z24" s="1">
        <f t="shared" si="16"/>
        <v>0</v>
      </c>
      <c r="AA24" s="1">
        <v>0</v>
      </c>
      <c r="AB24" s="1">
        <f t="shared" si="17"/>
        <v>0</v>
      </c>
      <c r="AC24" s="1">
        <f t="shared" si="18"/>
        <v>0</v>
      </c>
      <c r="AD24" s="1">
        <f t="shared" si="19"/>
        <v>0</v>
      </c>
      <c r="AE24" s="1"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I24" s="2">
        <f t="shared" si="23"/>
        <v>0</v>
      </c>
      <c r="AJ24" s="2">
        <f t="shared" si="24"/>
        <v>0</v>
      </c>
      <c r="AK24" s="2">
        <f t="shared" si="25"/>
        <v>0</v>
      </c>
      <c r="AL24" s="2">
        <f t="shared" si="26"/>
        <v>0</v>
      </c>
      <c r="AM24" s="2">
        <f t="shared" si="31"/>
        <v>-42.674999999999997</v>
      </c>
      <c r="AN24" s="2">
        <f t="shared" si="32"/>
        <v>42.674999999999969</v>
      </c>
      <c r="AO24" s="10">
        <f t="shared" si="27"/>
        <v>42.674999999999997</v>
      </c>
      <c r="AP24" s="10">
        <f t="shared" si="28"/>
        <v>0</v>
      </c>
      <c r="AQ24" s="2">
        <f t="shared" si="33"/>
        <v>0</v>
      </c>
      <c r="AR24" s="2">
        <f t="shared" si="34"/>
        <v>0</v>
      </c>
      <c r="AS24" s="2">
        <f t="shared" si="29"/>
        <v>0</v>
      </c>
      <c r="AT24" s="2">
        <f t="shared" si="30"/>
        <v>0</v>
      </c>
    </row>
    <row r="25" spans="1:51">
      <c r="A25" s="1">
        <v>22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1">
        <f t="shared" si="8"/>
        <v>0</v>
      </c>
      <c r="Q25" s="1">
        <v>0</v>
      </c>
      <c r="R25" s="1">
        <f t="shared" si="9"/>
        <v>0</v>
      </c>
      <c r="S25" s="1">
        <f t="shared" si="10"/>
        <v>0</v>
      </c>
      <c r="T25" s="1">
        <f t="shared" si="11"/>
        <v>0</v>
      </c>
      <c r="U25" s="1">
        <v>0</v>
      </c>
      <c r="V25" s="1">
        <f t="shared" si="12"/>
        <v>0</v>
      </c>
      <c r="W25" s="1">
        <f t="shared" si="13"/>
        <v>0</v>
      </c>
      <c r="X25" s="1">
        <f t="shared" si="14"/>
        <v>0</v>
      </c>
      <c r="Y25" s="1">
        <f t="shared" si="15"/>
        <v>0</v>
      </c>
      <c r="Z25" s="1">
        <f t="shared" si="16"/>
        <v>0</v>
      </c>
      <c r="AA25" s="1">
        <v>0</v>
      </c>
      <c r="AB25" s="1">
        <f t="shared" si="17"/>
        <v>0</v>
      </c>
      <c r="AC25" s="1">
        <f t="shared" si="18"/>
        <v>0</v>
      </c>
      <c r="AD25" s="1">
        <f t="shared" si="19"/>
        <v>0</v>
      </c>
      <c r="AE25" s="1"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I25" s="2">
        <f t="shared" si="23"/>
        <v>0</v>
      </c>
      <c r="AJ25" s="2">
        <f t="shared" si="24"/>
        <v>0</v>
      </c>
      <c r="AK25" s="2">
        <f t="shared" si="25"/>
        <v>0</v>
      </c>
      <c r="AL25" s="2">
        <f t="shared" si="26"/>
        <v>0</v>
      </c>
      <c r="AM25" s="2">
        <f t="shared" si="31"/>
        <v>-42.674999999999997</v>
      </c>
      <c r="AN25" s="2">
        <f t="shared" si="32"/>
        <v>42.674999999999969</v>
      </c>
      <c r="AO25" s="10">
        <f t="shared" si="27"/>
        <v>42.674999999999997</v>
      </c>
      <c r="AP25" s="10">
        <f t="shared" si="28"/>
        <v>0</v>
      </c>
      <c r="AQ25" s="2">
        <f t="shared" si="33"/>
        <v>0</v>
      </c>
      <c r="AR25" s="2">
        <f t="shared" si="34"/>
        <v>0</v>
      </c>
      <c r="AS25" s="2">
        <f t="shared" si="29"/>
        <v>0</v>
      </c>
      <c r="AT25" s="2">
        <f t="shared" si="30"/>
        <v>0</v>
      </c>
    </row>
    <row r="26" spans="1:51">
      <c r="A26" s="1">
        <v>23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  <c r="P26" s="1">
        <f t="shared" si="8"/>
        <v>0</v>
      </c>
      <c r="Q26" s="1">
        <v>0</v>
      </c>
      <c r="R26" s="1">
        <f t="shared" si="9"/>
        <v>0</v>
      </c>
      <c r="S26" s="1">
        <f t="shared" si="10"/>
        <v>0</v>
      </c>
      <c r="T26" s="1">
        <f t="shared" si="11"/>
        <v>0</v>
      </c>
      <c r="U26" s="1">
        <v>0</v>
      </c>
      <c r="V26" s="1">
        <f t="shared" si="12"/>
        <v>0</v>
      </c>
      <c r="W26" s="1">
        <f t="shared" si="13"/>
        <v>0</v>
      </c>
      <c r="X26" s="1">
        <f t="shared" si="14"/>
        <v>0</v>
      </c>
      <c r="Y26" s="1">
        <f t="shared" si="15"/>
        <v>0</v>
      </c>
      <c r="Z26" s="1">
        <f t="shared" si="16"/>
        <v>0</v>
      </c>
      <c r="AA26" s="1">
        <v>0</v>
      </c>
      <c r="AB26" s="1">
        <f t="shared" si="17"/>
        <v>0</v>
      </c>
      <c r="AC26" s="1">
        <f t="shared" si="18"/>
        <v>0</v>
      </c>
      <c r="AD26" s="1">
        <f t="shared" si="19"/>
        <v>0</v>
      </c>
      <c r="AE26" s="1"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I26" s="2">
        <f t="shared" si="23"/>
        <v>0</v>
      </c>
      <c r="AJ26" s="2">
        <f t="shared" si="24"/>
        <v>0</v>
      </c>
      <c r="AK26" s="2">
        <f t="shared" si="25"/>
        <v>0</v>
      </c>
      <c r="AL26" s="2">
        <f t="shared" si="26"/>
        <v>0</v>
      </c>
      <c r="AM26" s="2">
        <f t="shared" si="31"/>
        <v>-42.674999999999997</v>
      </c>
      <c r="AN26" s="2">
        <f t="shared" si="32"/>
        <v>42.674999999999969</v>
      </c>
      <c r="AO26" s="10">
        <f t="shared" si="27"/>
        <v>42.674999999999997</v>
      </c>
      <c r="AP26" s="10">
        <f t="shared" si="28"/>
        <v>0</v>
      </c>
      <c r="AQ26" s="2">
        <f t="shared" si="33"/>
        <v>0</v>
      </c>
      <c r="AR26" s="2">
        <f t="shared" si="34"/>
        <v>0</v>
      </c>
      <c r="AS26" s="2">
        <f t="shared" si="29"/>
        <v>0</v>
      </c>
      <c r="AT26" s="2">
        <f t="shared" si="30"/>
        <v>0</v>
      </c>
    </row>
    <row r="27" spans="1:51">
      <c r="A27" s="1">
        <v>24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>
        <f t="shared" si="6"/>
        <v>0</v>
      </c>
      <c r="O27" s="1">
        <f t="shared" si="7"/>
        <v>0</v>
      </c>
      <c r="P27" s="1">
        <f t="shared" si="8"/>
        <v>0</v>
      </c>
      <c r="Q27" s="1">
        <v>0</v>
      </c>
      <c r="R27" s="1">
        <f t="shared" si="9"/>
        <v>0</v>
      </c>
      <c r="S27" s="1">
        <f t="shared" si="10"/>
        <v>0</v>
      </c>
      <c r="T27" s="1">
        <f t="shared" si="11"/>
        <v>0</v>
      </c>
      <c r="U27" s="1">
        <v>0</v>
      </c>
      <c r="V27" s="1">
        <f t="shared" si="12"/>
        <v>0</v>
      </c>
      <c r="W27" s="1">
        <f t="shared" si="13"/>
        <v>0</v>
      </c>
      <c r="X27" s="1">
        <f t="shared" si="14"/>
        <v>0</v>
      </c>
      <c r="Y27" s="1">
        <f t="shared" si="15"/>
        <v>0</v>
      </c>
      <c r="Z27" s="1">
        <f t="shared" si="16"/>
        <v>0</v>
      </c>
      <c r="AA27" s="1">
        <v>0</v>
      </c>
      <c r="AB27" s="1">
        <f t="shared" si="17"/>
        <v>0</v>
      </c>
      <c r="AC27" s="1">
        <f t="shared" si="18"/>
        <v>0</v>
      </c>
      <c r="AD27" s="1">
        <f t="shared" si="19"/>
        <v>0</v>
      </c>
      <c r="AE27" s="1">
        <v>0</v>
      </c>
      <c r="AF27" s="1">
        <f t="shared" si="20"/>
        <v>0</v>
      </c>
      <c r="AG27" s="1">
        <f t="shared" si="21"/>
        <v>0</v>
      </c>
      <c r="AH27" s="1">
        <f t="shared" si="22"/>
        <v>0</v>
      </c>
      <c r="AI27" s="2">
        <f t="shared" si="23"/>
        <v>0</v>
      </c>
      <c r="AJ27" s="2">
        <f t="shared" si="24"/>
        <v>0</v>
      </c>
      <c r="AK27" s="2">
        <f t="shared" si="25"/>
        <v>0</v>
      </c>
      <c r="AL27" s="2">
        <f t="shared" si="26"/>
        <v>0</v>
      </c>
      <c r="AM27" s="2">
        <f t="shared" si="31"/>
        <v>-42.674999999999997</v>
      </c>
      <c r="AN27" s="2">
        <f t="shared" si="32"/>
        <v>42.674999999999969</v>
      </c>
      <c r="AO27" s="10">
        <f t="shared" si="27"/>
        <v>42.674999999999997</v>
      </c>
      <c r="AP27" s="10">
        <f t="shared" si="28"/>
        <v>0</v>
      </c>
      <c r="AQ27" s="2">
        <f t="shared" si="33"/>
        <v>0</v>
      </c>
      <c r="AR27" s="2">
        <f t="shared" si="34"/>
        <v>0</v>
      </c>
      <c r="AS27" s="2">
        <f t="shared" si="29"/>
        <v>0</v>
      </c>
      <c r="AT27" s="2">
        <f t="shared" si="30"/>
        <v>0</v>
      </c>
    </row>
    <row r="28" spans="1:51">
      <c r="A28" s="1">
        <v>25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f t="shared" si="5"/>
        <v>0</v>
      </c>
      <c r="N28" s="1">
        <f t="shared" si="6"/>
        <v>0</v>
      </c>
      <c r="O28" s="1">
        <f t="shared" si="7"/>
        <v>0</v>
      </c>
      <c r="P28" s="1">
        <f t="shared" si="8"/>
        <v>0</v>
      </c>
      <c r="Q28" s="1">
        <v>0</v>
      </c>
      <c r="R28" s="1">
        <f t="shared" si="9"/>
        <v>0</v>
      </c>
      <c r="S28" s="1">
        <f t="shared" si="10"/>
        <v>0</v>
      </c>
      <c r="T28" s="1">
        <f t="shared" si="11"/>
        <v>0</v>
      </c>
      <c r="U28" s="1">
        <v>0</v>
      </c>
      <c r="V28" s="1">
        <f t="shared" si="12"/>
        <v>0</v>
      </c>
      <c r="W28" s="1">
        <f t="shared" si="13"/>
        <v>0</v>
      </c>
      <c r="X28" s="1">
        <f t="shared" si="14"/>
        <v>0</v>
      </c>
      <c r="Y28" s="1">
        <f t="shared" si="15"/>
        <v>0</v>
      </c>
      <c r="Z28" s="1">
        <f t="shared" si="16"/>
        <v>0</v>
      </c>
      <c r="AA28" s="1">
        <v>0</v>
      </c>
      <c r="AB28" s="1">
        <f t="shared" si="17"/>
        <v>0</v>
      </c>
      <c r="AC28" s="1">
        <f t="shared" si="18"/>
        <v>0</v>
      </c>
      <c r="AD28" s="1">
        <f t="shared" si="19"/>
        <v>0</v>
      </c>
      <c r="AE28" s="1">
        <v>0</v>
      </c>
      <c r="AF28" s="1">
        <f t="shared" si="20"/>
        <v>0</v>
      </c>
      <c r="AG28" s="1">
        <f t="shared" si="21"/>
        <v>0</v>
      </c>
      <c r="AH28" s="1">
        <f t="shared" si="22"/>
        <v>0</v>
      </c>
      <c r="AI28" s="2">
        <f t="shared" si="23"/>
        <v>0</v>
      </c>
      <c r="AJ28" s="2">
        <f t="shared" si="24"/>
        <v>0</v>
      </c>
      <c r="AK28" s="2">
        <f t="shared" si="25"/>
        <v>0</v>
      </c>
      <c r="AL28" s="2">
        <f t="shared" si="26"/>
        <v>0</v>
      </c>
      <c r="AM28" s="2">
        <f t="shared" si="31"/>
        <v>-42.674999999999997</v>
      </c>
      <c r="AN28" s="2">
        <f t="shared" si="32"/>
        <v>42.674999999999969</v>
      </c>
      <c r="AO28" s="10">
        <f t="shared" si="27"/>
        <v>42.674999999999997</v>
      </c>
      <c r="AP28" s="10">
        <f t="shared" si="28"/>
        <v>0</v>
      </c>
      <c r="AQ28" s="2">
        <f t="shared" si="33"/>
        <v>0</v>
      </c>
      <c r="AR28" s="2">
        <f t="shared" si="34"/>
        <v>0</v>
      </c>
      <c r="AS28" s="2">
        <f t="shared" si="29"/>
        <v>0</v>
      </c>
      <c r="AT28" s="2">
        <f t="shared" si="30"/>
        <v>0</v>
      </c>
    </row>
    <row r="29" spans="1:51">
      <c r="A29" s="1">
        <v>26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>
        <f t="shared" si="6"/>
        <v>0</v>
      </c>
      <c r="O29" s="1">
        <f t="shared" si="7"/>
        <v>0</v>
      </c>
      <c r="P29" s="1">
        <f t="shared" si="8"/>
        <v>0</v>
      </c>
      <c r="Q29" s="1">
        <v>0</v>
      </c>
      <c r="R29" s="1">
        <f t="shared" si="9"/>
        <v>0</v>
      </c>
      <c r="S29" s="1">
        <f t="shared" si="10"/>
        <v>0</v>
      </c>
      <c r="T29" s="1">
        <f t="shared" si="11"/>
        <v>0</v>
      </c>
      <c r="U29" s="1">
        <v>0</v>
      </c>
      <c r="V29" s="1">
        <f t="shared" si="12"/>
        <v>0</v>
      </c>
      <c r="W29" s="1">
        <f t="shared" si="13"/>
        <v>0</v>
      </c>
      <c r="X29" s="1">
        <f t="shared" si="14"/>
        <v>0</v>
      </c>
      <c r="Y29" s="1">
        <f t="shared" si="15"/>
        <v>0</v>
      </c>
      <c r="Z29" s="1">
        <f t="shared" si="16"/>
        <v>0</v>
      </c>
      <c r="AA29" s="1">
        <v>0</v>
      </c>
      <c r="AB29" s="1">
        <f t="shared" si="17"/>
        <v>0</v>
      </c>
      <c r="AC29" s="1">
        <f t="shared" si="18"/>
        <v>0</v>
      </c>
      <c r="AD29" s="1">
        <f t="shared" si="19"/>
        <v>0</v>
      </c>
      <c r="AE29" s="1"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I29" s="2">
        <f t="shared" si="23"/>
        <v>0</v>
      </c>
      <c r="AJ29" s="2">
        <f t="shared" si="24"/>
        <v>0</v>
      </c>
      <c r="AK29" s="2">
        <f t="shared" si="25"/>
        <v>0</v>
      </c>
      <c r="AL29" s="2">
        <f t="shared" si="26"/>
        <v>0</v>
      </c>
      <c r="AM29" s="2">
        <f t="shared" si="31"/>
        <v>-42.674999999999997</v>
      </c>
      <c r="AN29" s="2">
        <f t="shared" si="32"/>
        <v>42.674999999999969</v>
      </c>
      <c r="AO29" s="10">
        <f t="shared" si="27"/>
        <v>42.674999999999997</v>
      </c>
      <c r="AP29" s="10">
        <f t="shared" si="28"/>
        <v>0</v>
      </c>
      <c r="AQ29" s="2">
        <f t="shared" si="33"/>
        <v>0</v>
      </c>
      <c r="AR29" s="2">
        <f t="shared" si="34"/>
        <v>0</v>
      </c>
      <c r="AS29" s="2">
        <f t="shared" si="29"/>
        <v>0</v>
      </c>
      <c r="AT29" s="2">
        <f t="shared" si="30"/>
        <v>0</v>
      </c>
      <c r="AY29" s="12"/>
    </row>
    <row r="30" spans="1:51">
      <c r="A30" s="1">
        <v>27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>
        <f t="shared" si="6"/>
        <v>0</v>
      </c>
      <c r="O30" s="1">
        <f t="shared" si="7"/>
        <v>0</v>
      </c>
      <c r="P30" s="1">
        <f t="shared" si="8"/>
        <v>0</v>
      </c>
      <c r="Q30" s="1">
        <v>0</v>
      </c>
      <c r="R30" s="1">
        <f t="shared" si="9"/>
        <v>0</v>
      </c>
      <c r="S30" s="1">
        <f t="shared" si="10"/>
        <v>0</v>
      </c>
      <c r="T30" s="1">
        <f t="shared" si="11"/>
        <v>0</v>
      </c>
      <c r="U30" s="1">
        <v>0</v>
      </c>
      <c r="V30" s="1">
        <f t="shared" si="12"/>
        <v>0</v>
      </c>
      <c r="W30" s="1">
        <f t="shared" si="13"/>
        <v>0</v>
      </c>
      <c r="X30" s="1">
        <f t="shared" si="14"/>
        <v>0</v>
      </c>
      <c r="Y30" s="1">
        <f t="shared" si="15"/>
        <v>0</v>
      </c>
      <c r="Z30" s="1">
        <f t="shared" si="16"/>
        <v>0</v>
      </c>
      <c r="AA30" s="1">
        <v>0</v>
      </c>
      <c r="AB30" s="1">
        <f t="shared" si="17"/>
        <v>0</v>
      </c>
      <c r="AC30" s="1">
        <f t="shared" si="18"/>
        <v>0</v>
      </c>
      <c r="AD30" s="1">
        <f t="shared" si="19"/>
        <v>0</v>
      </c>
      <c r="AE30" s="1">
        <v>0</v>
      </c>
      <c r="AF30" s="1">
        <f t="shared" si="20"/>
        <v>0</v>
      </c>
      <c r="AG30" s="1">
        <f t="shared" si="21"/>
        <v>0</v>
      </c>
      <c r="AH30" s="1">
        <f t="shared" si="22"/>
        <v>0</v>
      </c>
      <c r="AI30" s="2">
        <f t="shared" si="23"/>
        <v>0</v>
      </c>
      <c r="AJ30" s="2">
        <f t="shared" si="24"/>
        <v>0</v>
      </c>
      <c r="AK30" s="2">
        <f t="shared" si="25"/>
        <v>0</v>
      </c>
      <c r="AL30" s="2">
        <f t="shared" si="26"/>
        <v>0</v>
      </c>
      <c r="AM30" s="2">
        <f t="shared" si="31"/>
        <v>-42.674999999999997</v>
      </c>
      <c r="AN30" s="2">
        <f t="shared" si="32"/>
        <v>42.674999999999969</v>
      </c>
      <c r="AO30" s="10">
        <f t="shared" si="27"/>
        <v>42.674999999999997</v>
      </c>
      <c r="AP30" s="10">
        <f t="shared" si="28"/>
        <v>0</v>
      </c>
      <c r="AQ30" s="2">
        <f t="shared" si="33"/>
        <v>0</v>
      </c>
      <c r="AR30" s="2">
        <f t="shared" si="34"/>
        <v>0</v>
      </c>
      <c r="AS30" s="2">
        <f t="shared" si="29"/>
        <v>0</v>
      </c>
      <c r="AT30" s="2">
        <f t="shared" si="30"/>
        <v>0</v>
      </c>
    </row>
    <row r="31" spans="1:51">
      <c r="A31" s="1">
        <v>28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>
        <f t="shared" si="6"/>
        <v>0</v>
      </c>
      <c r="O31" s="1">
        <f t="shared" si="7"/>
        <v>0</v>
      </c>
      <c r="P31" s="1">
        <f t="shared" si="8"/>
        <v>0</v>
      </c>
      <c r="Q31" s="1">
        <v>0</v>
      </c>
      <c r="R31" s="1">
        <f t="shared" si="9"/>
        <v>0</v>
      </c>
      <c r="S31" s="1">
        <f t="shared" si="10"/>
        <v>0</v>
      </c>
      <c r="T31" s="1">
        <f t="shared" si="11"/>
        <v>0</v>
      </c>
      <c r="U31" s="1">
        <v>0</v>
      </c>
      <c r="V31" s="1">
        <f t="shared" si="12"/>
        <v>0</v>
      </c>
      <c r="W31" s="1">
        <f t="shared" si="13"/>
        <v>0</v>
      </c>
      <c r="X31" s="1">
        <f t="shared" si="14"/>
        <v>0</v>
      </c>
      <c r="Y31" s="1">
        <f t="shared" si="15"/>
        <v>0</v>
      </c>
      <c r="Z31" s="1">
        <f t="shared" si="16"/>
        <v>0</v>
      </c>
      <c r="AA31" s="1">
        <v>0</v>
      </c>
      <c r="AB31" s="1">
        <f t="shared" si="17"/>
        <v>0</v>
      </c>
      <c r="AC31" s="1">
        <f t="shared" si="18"/>
        <v>0</v>
      </c>
      <c r="AD31" s="1">
        <f t="shared" si="19"/>
        <v>0</v>
      </c>
      <c r="AE31" s="1">
        <v>0</v>
      </c>
      <c r="AF31" s="1">
        <f t="shared" si="20"/>
        <v>0</v>
      </c>
      <c r="AG31" s="1">
        <f t="shared" si="21"/>
        <v>0</v>
      </c>
      <c r="AH31" s="1">
        <f t="shared" si="22"/>
        <v>0</v>
      </c>
      <c r="AI31" s="2">
        <f t="shared" si="23"/>
        <v>0</v>
      </c>
      <c r="AJ31" s="2">
        <f t="shared" si="24"/>
        <v>0</v>
      </c>
      <c r="AK31" s="2">
        <f t="shared" si="25"/>
        <v>0</v>
      </c>
      <c r="AL31" s="2">
        <f t="shared" si="26"/>
        <v>0</v>
      </c>
      <c r="AM31" s="2">
        <f t="shared" si="31"/>
        <v>-42.674999999999997</v>
      </c>
      <c r="AN31" s="2">
        <f t="shared" si="32"/>
        <v>42.674999999999969</v>
      </c>
      <c r="AO31" s="10">
        <f t="shared" si="27"/>
        <v>42.674999999999997</v>
      </c>
      <c r="AP31" s="10">
        <f t="shared" si="28"/>
        <v>0</v>
      </c>
      <c r="AQ31" s="2">
        <f t="shared" si="33"/>
        <v>0</v>
      </c>
      <c r="AR31" s="2">
        <f t="shared" si="34"/>
        <v>0</v>
      </c>
      <c r="AS31" s="2">
        <f t="shared" si="29"/>
        <v>0</v>
      </c>
      <c r="AT31" s="2">
        <f t="shared" si="30"/>
        <v>0</v>
      </c>
    </row>
    <row r="32" spans="1:51">
      <c r="A32" s="1">
        <v>29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1">
        <f t="shared" si="6"/>
        <v>0</v>
      </c>
      <c r="O32" s="1">
        <f t="shared" si="7"/>
        <v>0</v>
      </c>
      <c r="P32" s="1">
        <f t="shared" si="8"/>
        <v>0</v>
      </c>
      <c r="Q32" s="1">
        <v>0</v>
      </c>
      <c r="R32" s="1">
        <f t="shared" si="9"/>
        <v>0</v>
      </c>
      <c r="S32" s="1">
        <f t="shared" si="10"/>
        <v>0</v>
      </c>
      <c r="T32" s="1">
        <f t="shared" si="11"/>
        <v>0</v>
      </c>
      <c r="U32" s="1">
        <v>0</v>
      </c>
      <c r="V32" s="1">
        <f t="shared" si="12"/>
        <v>0</v>
      </c>
      <c r="W32" s="1">
        <f t="shared" si="13"/>
        <v>0</v>
      </c>
      <c r="X32" s="1">
        <f t="shared" si="14"/>
        <v>0</v>
      </c>
      <c r="Y32" s="1">
        <f t="shared" si="15"/>
        <v>0</v>
      </c>
      <c r="Z32" s="1">
        <f t="shared" si="16"/>
        <v>0</v>
      </c>
      <c r="AA32" s="1">
        <v>0</v>
      </c>
      <c r="AB32" s="1">
        <f t="shared" si="17"/>
        <v>0</v>
      </c>
      <c r="AC32" s="1">
        <f t="shared" si="18"/>
        <v>0</v>
      </c>
      <c r="AD32" s="1">
        <f t="shared" si="19"/>
        <v>0</v>
      </c>
      <c r="AE32" s="1">
        <v>0</v>
      </c>
      <c r="AF32" s="1">
        <f t="shared" si="20"/>
        <v>0</v>
      </c>
      <c r="AG32" s="1">
        <f t="shared" si="21"/>
        <v>0</v>
      </c>
      <c r="AH32" s="1">
        <f t="shared" si="22"/>
        <v>0</v>
      </c>
      <c r="AI32" s="2">
        <f t="shared" si="23"/>
        <v>0</v>
      </c>
      <c r="AJ32" s="2">
        <f t="shared" si="24"/>
        <v>0</v>
      </c>
      <c r="AK32" s="2">
        <f t="shared" si="25"/>
        <v>0</v>
      </c>
      <c r="AL32" s="2">
        <f t="shared" si="26"/>
        <v>0</v>
      </c>
      <c r="AM32" s="2">
        <f t="shared" si="31"/>
        <v>-42.674999999999997</v>
      </c>
      <c r="AN32" s="2">
        <f t="shared" si="32"/>
        <v>42.674999999999969</v>
      </c>
      <c r="AO32" s="10">
        <f t="shared" si="27"/>
        <v>42.674999999999997</v>
      </c>
      <c r="AP32" s="10">
        <f t="shared" si="28"/>
        <v>0</v>
      </c>
      <c r="AQ32" s="2">
        <f t="shared" si="33"/>
        <v>0</v>
      </c>
      <c r="AR32" s="2">
        <f t="shared" si="34"/>
        <v>0</v>
      </c>
      <c r="AS32" s="2">
        <f t="shared" si="29"/>
        <v>0</v>
      </c>
      <c r="AT32" s="2">
        <f t="shared" si="30"/>
        <v>0</v>
      </c>
    </row>
    <row r="33" spans="1:46">
      <c r="A33" s="1">
        <v>30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 s="1">
        <f t="shared" si="4"/>
        <v>0</v>
      </c>
      <c r="M33" s="1">
        <f t="shared" si="5"/>
        <v>0</v>
      </c>
      <c r="N33" s="1">
        <f t="shared" si="6"/>
        <v>0</v>
      </c>
      <c r="O33" s="1">
        <f t="shared" si="7"/>
        <v>0</v>
      </c>
      <c r="P33" s="1">
        <f t="shared" si="8"/>
        <v>0</v>
      </c>
      <c r="Q33" s="1">
        <v>0</v>
      </c>
      <c r="R33" s="1">
        <f t="shared" si="9"/>
        <v>0</v>
      </c>
      <c r="S33" s="1">
        <f t="shared" si="10"/>
        <v>0</v>
      </c>
      <c r="T33" s="1">
        <f t="shared" si="11"/>
        <v>0</v>
      </c>
      <c r="U33" s="1">
        <v>0</v>
      </c>
      <c r="V33" s="1">
        <f t="shared" si="12"/>
        <v>0</v>
      </c>
      <c r="W33" s="1">
        <f t="shared" si="13"/>
        <v>0</v>
      </c>
      <c r="X33" s="1">
        <f t="shared" si="14"/>
        <v>0</v>
      </c>
      <c r="Y33" s="1">
        <f t="shared" si="15"/>
        <v>0</v>
      </c>
      <c r="Z33" s="1">
        <f t="shared" si="16"/>
        <v>0</v>
      </c>
      <c r="AA33" s="1">
        <v>0</v>
      </c>
      <c r="AB33" s="1">
        <f t="shared" si="17"/>
        <v>0</v>
      </c>
      <c r="AC33" s="1">
        <f t="shared" si="18"/>
        <v>0</v>
      </c>
      <c r="AD33" s="1">
        <f t="shared" si="19"/>
        <v>0</v>
      </c>
      <c r="AE33" s="1">
        <v>0</v>
      </c>
      <c r="AF33" s="1">
        <f t="shared" si="20"/>
        <v>0</v>
      </c>
      <c r="AG33" s="1">
        <f t="shared" si="21"/>
        <v>0</v>
      </c>
      <c r="AH33" s="1">
        <f t="shared" si="22"/>
        <v>0</v>
      </c>
      <c r="AI33" s="2">
        <f t="shared" si="23"/>
        <v>0</v>
      </c>
      <c r="AJ33" s="2">
        <f t="shared" si="24"/>
        <v>0</v>
      </c>
      <c r="AK33" s="2">
        <f t="shared" si="25"/>
        <v>0</v>
      </c>
      <c r="AL33" s="2">
        <f t="shared" si="26"/>
        <v>0</v>
      </c>
      <c r="AM33" s="2">
        <f t="shared" si="31"/>
        <v>-42.674999999999997</v>
      </c>
      <c r="AN33" s="2">
        <f t="shared" si="32"/>
        <v>42.674999999999969</v>
      </c>
      <c r="AO33" s="10">
        <f t="shared" si="27"/>
        <v>42.674999999999997</v>
      </c>
      <c r="AP33" s="10">
        <f t="shared" si="28"/>
        <v>0</v>
      </c>
      <c r="AQ33" s="2">
        <f t="shared" si="33"/>
        <v>0</v>
      </c>
      <c r="AR33" s="2">
        <f t="shared" si="34"/>
        <v>0</v>
      </c>
      <c r="AS33" s="2">
        <f t="shared" si="29"/>
        <v>0</v>
      </c>
      <c r="AT33" s="2">
        <f t="shared" si="30"/>
        <v>0</v>
      </c>
    </row>
    <row r="34" spans="1:46">
      <c r="A34" s="1">
        <v>31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 s="1">
        <f t="shared" si="4"/>
        <v>0</v>
      </c>
      <c r="M34" s="1">
        <f t="shared" si="5"/>
        <v>0</v>
      </c>
      <c r="N34" s="1">
        <f t="shared" si="6"/>
        <v>0</v>
      </c>
      <c r="O34" s="1">
        <f t="shared" si="7"/>
        <v>0</v>
      </c>
      <c r="P34" s="1">
        <f t="shared" si="8"/>
        <v>0</v>
      </c>
      <c r="Q34" s="1">
        <v>0</v>
      </c>
      <c r="R34" s="1">
        <f t="shared" si="9"/>
        <v>0</v>
      </c>
      <c r="S34" s="1">
        <f t="shared" si="10"/>
        <v>0</v>
      </c>
      <c r="T34" s="1">
        <f t="shared" si="11"/>
        <v>0</v>
      </c>
      <c r="U34" s="1">
        <v>0</v>
      </c>
      <c r="V34" s="1">
        <f t="shared" si="12"/>
        <v>0</v>
      </c>
      <c r="W34" s="1">
        <f t="shared" si="13"/>
        <v>0</v>
      </c>
      <c r="X34" s="1">
        <f t="shared" si="14"/>
        <v>0</v>
      </c>
      <c r="Y34" s="1">
        <f t="shared" si="15"/>
        <v>0</v>
      </c>
      <c r="Z34" s="1">
        <f t="shared" si="16"/>
        <v>0</v>
      </c>
      <c r="AA34" s="1">
        <v>0</v>
      </c>
      <c r="AB34" s="1">
        <f t="shared" si="17"/>
        <v>0</v>
      </c>
      <c r="AC34" s="1">
        <f t="shared" si="18"/>
        <v>0</v>
      </c>
      <c r="AD34" s="1">
        <f t="shared" si="19"/>
        <v>0</v>
      </c>
      <c r="AE34" s="1">
        <v>0</v>
      </c>
      <c r="AF34" s="1">
        <f t="shared" si="20"/>
        <v>0</v>
      </c>
      <c r="AG34" s="1">
        <f t="shared" si="21"/>
        <v>0</v>
      </c>
      <c r="AH34" s="1">
        <f t="shared" si="22"/>
        <v>0</v>
      </c>
      <c r="AI34" s="2">
        <f t="shared" si="23"/>
        <v>0</v>
      </c>
      <c r="AJ34" s="2">
        <f t="shared" si="24"/>
        <v>0</v>
      </c>
      <c r="AK34" s="2">
        <f t="shared" si="25"/>
        <v>0</v>
      </c>
      <c r="AL34" s="2">
        <f t="shared" si="26"/>
        <v>0</v>
      </c>
      <c r="AM34" s="2">
        <f t="shared" si="31"/>
        <v>-42.674999999999997</v>
      </c>
      <c r="AN34" s="2">
        <f t="shared" si="32"/>
        <v>42.674999999999969</v>
      </c>
      <c r="AO34" s="10">
        <f t="shared" si="27"/>
        <v>42.674999999999997</v>
      </c>
      <c r="AP34" s="10">
        <f t="shared" si="28"/>
        <v>0</v>
      </c>
      <c r="AQ34" s="2">
        <f t="shared" si="33"/>
        <v>0</v>
      </c>
      <c r="AR34" s="2">
        <f t="shared" si="34"/>
        <v>0</v>
      </c>
      <c r="AS34" s="2">
        <f t="shared" si="29"/>
        <v>0</v>
      </c>
      <c r="AT34" s="2">
        <f t="shared" si="30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ref="E35:E54" si="37">IF(D35&lt;0,D35+360,D35)</f>
        <v>0</v>
      </c>
      <c r="F35" s="1">
        <f t="shared" ref="F35:F54" si="38">IF(E35&gt;180,E35-180,E35)</f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 s="1">
        <f t="shared" si="4"/>
        <v>0</v>
      </c>
      <c r="M35" s="1">
        <f t="shared" si="5"/>
        <v>0</v>
      </c>
      <c r="N35" s="1">
        <f t="shared" si="6"/>
        <v>0</v>
      </c>
      <c r="O35" s="1">
        <f t="shared" si="7"/>
        <v>0</v>
      </c>
      <c r="P35" s="1">
        <f t="shared" si="8"/>
        <v>0</v>
      </c>
      <c r="Q35" s="1">
        <v>0</v>
      </c>
      <c r="R35" s="1">
        <f t="shared" si="9"/>
        <v>0</v>
      </c>
      <c r="S35" s="1">
        <f t="shared" si="10"/>
        <v>0</v>
      </c>
      <c r="T35" s="1">
        <f t="shared" si="11"/>
        <v>0</v>
      </c>
      <c r="U35" s="1">
        <v>0</v>
      </c>
      <c r="V35" s="1">
        <f t="shared" si="12"/>
        <v>0</v>
      </c>
      <c r="W35" s="1">
        <f t="shared" si="13"/>
        <v>0</v>
      </c>
      <c r="X35" s="1">
        <f t="shared" si="14"/>
        <v>0</v>
      </c>
      <c r="Y35" s="1">
        <f t="shared" si="15"/>
        <v>0</v>
      </c>
      <c r="Z35" s="1">
        <f t="shared" si="16"/>
        <v>0</v>
      </c>
      <c r="AA35" s="1">
        <v>0</v>
      </c>
      <c r="AB35" s="1">
        <f t="shared" si="17"/>
        <v>0</v>
      </c>
      <c r="AC35" s="1">
        <f t="shared" si="18"/>
        <v>0</v>
      </c>
      <c r="AD35" s="1">
        <f t="shared" si="19"/>
        <v>0</v>
      </c>
      <c r="AE35" s="1">
        <v>0</v>
      </c>
      <c r="AF35" s="1">
        <f t="shared" si="20"/>
        <v>0</v>
      </c>
      <c r="AG35" s="1">
        <f t="shared" si="21"/>
        <v>0</v>
      </c>
      <c r="AH35" s="1">
        <f t="shared" si="22"/>
        <v>0</v>
      </c>
      <c r="AI35" s="2">
        <f t="shared" si="23"/>
        <v>0</v>
      </c>
      <c r="AJ35" s="2">
        <f t="shared" si="24"/>
        <v>0</v>
      </c>
      <c r="AK35" s="2">
        <f t="shared" si="25"/>
        <v>0</v>
      </c>
      <c r="AL35" s="2">
        <f t="shared" si="26"/>
        <v>0</v>
      </c>
      <c r="AM35" s="2">
        <f t="shared" si="31"/>
        <v>-42.674999999999997</v>
      </c>
      <c r="AN35" s="2">
        <f t="shared" si="32"/>
        <v>42.674999999999969</v>
      </c>
      <c r="AO35" s="10">
        <f t="shared" si="27"/>
        <v>42.674999999999997</v>
      </c>
      <c r="AP35" s="10">
        <f t="shared" si="28"/>
        <v>0</v>
      </c>
      <c r="AQ35" s="2">
        <f t="shared" si="33"/>
        <v>0</v>
      </c>
      <c r="AR35" s="2">
        <f t="shared" si="34"/>
        <v>0</v>
      </c>
      <c r="AS35" s="2">
        <f t="shared" si="29"/>
        <v>0</v>
      </c>
      <c r="AT35" s="2">
        <f t="shared" si="30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7"/>
        <v>0</v>
      </c>
      <c r="F36" s="1">
        <f t="shared" si="38"/>
        <v>0</v>
      </c>
      <c r="I36" s="1">
        <f t="shared" ref="I36:I53" si="39">IF($H36=360,$H36,0)</f>
        <v>0</v>
      </c>
      <c r="J36" s="1">
        <f t="shared" ref="J36:J53" si="40">IF(AND($H36&lt;90,$H36&gt;0),$H36,0)</f>
        <v>0</v>
      </c>
      <c r="K36" s="1">
        <f t="shared" ref="K36:K53" si="41">IF($H36=90,90,0)</f>
        <v>0</v>
      </c>
      <c r="L36" s="1">
        <f t="shared" ref="L36:L53" si="42">IF(AND($H36&lt;180,$H36&gt;90),$H36,0)</f>
        <v>0</v>
      </c>
      <c r="M36" s="1">
        <f t="shared" ref="M36:M53" si="43">IF($H36=180,$H36,0)</f>
        <v>0</v>
      </c>
      <c r="N36" s="1">
        <f t="shared" ref="N36:N53" si="44">IF(AND($H36&lt;270,$H36&gt;180),$H36,0)</f>
        <v>0</v>
      </c>
      <c r="O36" s="1">
        <f t="shared" ref="O36:O53" si="45">IF($H36=270,$H36,0)</f>
        <v>0</v>
      </c>
      <c r="P36" s="1">
        <f t="shared" ref="P36:P53" si="46">IF(AND($H36&lt;360,$H36&gt;270),$H36,0)</f>
        <v>0</v>
      </c>
      <c r="Q36" s="1">
        <v>0</v>
      </c>
      <c r="R36" s="1">
        <f t="shared" ref="R36:R53" si="47">ROUND(IF(J36&lt;&gt;0,SIN(J36*PI()/180)*$B36,0),1)</f>
        <v>0</v>
      </c>
      <c r="S36" s="1">
        <f t="shared" ref="S36:S53" si="48">IF(K36&lt;&gt;0,$B36,0)</f>
        <v>0</v>
      </c>
      <c r="T36" s="1">
        <f t="shared" ref="T36:T53" si="49">ROUND(IF(L36&lt;&gt;0,SIN(L36*PI()/180)*$B36,0),1)</f>
        <v>0</v>
      </c>
      <c r="U36" s="1">
        <v>0</v>
      </c>
      <c r="V36" s="1">
        <f t="shared" ref="V36:V53" si="50">ROUND(IF(N36&lt;&gt;0,SIN(N36*PI()/180)*$B36,0),1)</f>
        <v>0</v>
      </c>
      <c r="W36" s="1">
        <f t="shared" ref="W36:W53" si="51">IF(O36&lt;&gt;0,-$B36,0)</f>
        <v>0</v>
      </c>
      <c r="X36" s="1">
        <f t="shared" ref="X36:X53" si="52">ROUND(IF(P36&lt;&gt;0,SIN(P36*PI()/180)*$B36,0),1)</f>
        <v>0</v>
      </c>
      <c r="Y36" s="1">
        <f t="shared" ref="Y36:Y53" si="53">IF(I36&lt;&gt;0,$B36,0)</f>
        <v>0</v>
      </c>
      <c r="Z36" s="1">
        <f t="shared" ref="Z36:Z53" si="54">ROUND(IF(J36&lt;&gt;0,COS(J36*PI()/180)*$B36,0),1)</f>
        <v>0</v>
      </c>
      <c r="AA36" s="1">
        <v>0</v>
      </c>
      <c r="AB36" s="1">
        <f t="shared" ref="AB36:AB53" si="55">ROUND(IF(L36&lt;&gt;0,COS(L36*PI()/180)*$B36,0),1)</f>
        <v>0</v>
      </c>
      <c r="AC36" s="1">
        <f t="shared" ref="AC36:AC53" si="56">IF(M36&lt;&gt;0,-$B36,0)</f>
        <v>0</v>
      </c>
      <c r="AD36" s="1">
        <f t="shared" ref="AD36:AD53" si="57">ROUND(IF(N36&lt;&gt;0,COS(N36*PI()/180)*$B36,0),1)</f>
        <v>0</v>
      </c>
      <c r="AE36" s="1">
        <v>0</v>
      </c>
      <c r="AF36" s="1">
        <f t="shared" ref="AF36:AF53" si="58">ROUND(IF(P36&lt;&gt;0,COS(P36*PI()/180)*$B36,0),1)</f>
        <v>0</v>
      </c>
      <c r="AG36" s="1">
        <f t="shared" ref="AG36:AG53" si="59">SUM(Q36:X36)</f>
        <v>0</v>
      </c>
      <c r="AH36" s="1">
        <f t="shared" ref="AH36:AH53" si="60">SUM(Y36:AF36)</f>
        <v>0</v>
      </c>
      <c r="AI36" s="2">
        <f t="shared" ref="AI36:AI53" si="61">$AG$55/$B$55*$B36</f>
        <v>0</v>
      </c>
      <c r="AJ36" s="2">
        <f t="shared" ref="AJ36:AJ53" si="62">$AH$55/$B$55*$B36</f>
        <v>0</v>
      </c>
      <c r="AK36" s="2">
        <f t="shared" ref="AK36:AK53" si="63">AG36-AI36</f>
        <v>0</v>
      </c>
      <c r="AL36" s="2">
        <f t="shared" ref="AL36:AL53" si="64">AH36-AJ36</f>
        <v>0</v>
      </c>
      <c r="AM36" s="2">
        <f t="shared" si="31"/>
        <v>-42.674999999999997</v>
      </c>
      <c r="AN36" s="2">
        <f t="shared" si="32"/>
        <v>42.674999999999969</v>
      </c>
      <c r="AO36" s="10">
        <f t="shared" ref="AO36:AO53" si="65">AM36-AM$56</f>
        <v>42.674999999999997</v>
      </c>
      <c r="AP36" s="10">
        <f t="shared" ref="AP36:AP53" si="66">AN36-AN$56</f>
        <v>0</v>
      </c>
      <c r="AQ36" s="2">
        <f t="shared" si="33"/>
        <v>0</v>
      </c>
      <c r="AR36" s="2">
        <f t="shared" si="34"/>
        <v>0</v>
      </c>
      <c r="AS36" s="2">
        <f t="shared" ref="AS36:AS53" si="67">AO36*AR36</f>
        <v>0</v>
      </c>
      <c r="AT36" s="2">
        <f t="shared" ref="AT36:AT53" si="68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7"/>
        <v>0</v>
      </c>
      <c r="F37" s="1">
        <f t="shared" si="38"/>
        <v>0</v>
      </c>
      <c r="I37" s="1">
        <f t="shared" si="39"/>
        <v>0</v>
      </c>
      <c r="J37" s="1">
        <f t="shared" si="40"/>
        <v>0</v>
      </c>
      <c r="K37" s="1">
        <f t="shared" si="41"/>
        <v>0</v>
      </c>
      <c r="L37" s="1">
        <f t="shared" si="42"/>
        <v>0</v>
      </c>
      <c r="M37" s="1">
        <f t="shared" si="43"/>
        <v>0</v>
      </c>
      <c r="N37" s="1">
        <f t="shared" si="44"/>
        <v>0</v>
      </c>
      <c r="O37" s="1">
        <f t="shared" si="45"/>
        <v>0</v>
      </c>
      <c r="P37" s="1">
        <f t="shared" si="46"/>
        <v>0</v>
      </c>
      <c r="Q37" s="1">
        <v>0</v>
      </c>
      <c r="R37" s="1">
        <f t="shared" si="47"/>
        <v>0</v>
      </c>
      <c r="S37" s="1">
        <f t="shared" si="48"/>
        <v>0</v>
      </c>
      <c r="T37" s="1">
        <f t="shared" si="49"/>
        <v>0</v>
      </c>
      <c r="U37" s="1">
        <v>0</v>
      </c>
      <c r="V37" s="1">
        <f t="shared" si="50"/>
        <v>0</v>
      </c>
      <c r="W37" s="1">
        <f t="shared" si="51"/>
        <v>0</v>
      </c>
      <c r="X37" s="1">
        <f t="shared" si="52"/>
        <v>0</v>
      </c>
      <c r="Y37" s="1">
        <f t="shared" si="53"/>
        <v>0</v>
      </c>
      <c r="Z37" s="1">
        <f t="shared" si="54"/>
        <v>0</v>
      </c>
      <c r="AA37" s="1">
        <v>0</v>
      </c>
      <c r="AB37" s="1">
        <f t="shared" si="55"/>
        <v>0</v>
      </c>
      <c r="AC37" s="1">
        <f t="shared" si="56"/>
        <v>0</v>
      </c>
      <c r="AD37" s="1">
        <f t="shared" si="57"/>
        <v>0</v>
      </c>
      <c r="AE37" s="1">
        <v>0</v>
      </c>
      <c r="AF37" s="1">
        <f t="shared" si="58"/>
        <v>0</v>
      </c>
      <c r="AG37" s="1">
        <f t="shared" si="59"/>
        <v>0</v>
      </c>
      <c r="AH37" s="1">
        <f t="shared" si="60"/>
        <v>0</v>
      </c>
      <c r="AI37" s="2">
        <f t="shared" si="61"/>
        <v>0</v>
      </c>
      <c r="AJ37" s="2">
        <f t="shared" si="62"/>
        <v>0</v>
      </c>
      <c r="AK37" s="2">
        <f t="shared" si="63"/>
        <v>0</v>
      </c>
      <c r="AL37" s="2">
        <f t="shared" si="64"/>
        <v>0</v>
      </c>
      <c r="AM37" s="2">
        <f t="shared" ref="AM37:AM53" si="69">AK36+AM36</f>
        <v>-42.674999999999997</v>
      </c>
      <c r="AN37" s="2">
        <f t="shared" ref="AN37:AN53" si="70">AL36+AN36</f>
        <v>42.674999999999969</v>
      </c>
      <c r="AO37" s="10">
        <f t="shared" si="65"/>
        <v>42.674999999999997</v>
      </c>
      <c r="AP37" s="10">
        <f t="shared" si="66"/>
        <v>0</v>
      </c>
      <c r="AQ37" s="2">
        <f t="shared" ref="AQ37:AQ53" si="71">AO38-AO36</f>
        <v>0</v>
      </c>
      <c r="AR37" s="2">
        <f t="shared" ref="AR37:AR53" si="72">AP38-AP36</f>
        <v>0</v>
      </c>
      <c r="AS37" s="2">
        <f t="shared" si="67"/>
        <v>0</v>
      </c>
      <c r="AT37" s="2">
        <f t="shared" si="68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7"/>
        <v>0</v>
      </c>
      <c r="F38" s="1">
        <f t="shared" si="38"/>
        <v>0</v>
      </c>
      <c r="I38" s="1">
        <f t="shared" si="39"/>
        <v>0</v>
      </c>
      <c r="J38" s="1">
        <f t="shared" si="40"/>
        <v>0</v>
      </c>
      <c r="K38" s="1">
        <f t="shared" si="41"/>
        <v>0</v>
      </c>
      <c r="L38" s="1">
        <f t="shared" si="42"/>
        <v>0</v>
      </c>
      <c r="M38" s="1">
        <f t="shared" si="43"/>
        <v>0</v>
      </c>
      <c r="N38" s="1">
        <f t="shared" si="44"/>
        <v>0</v>
      </c>
      <c r="O38" s="1">
        <f t="shared" si="45"/>
        <v>0</v>
      </c>
      <c r="P38" s="1">
        <f t="shared" si="46"/>
        <v>0</v>
      </c>
      <c r="Q38" s="1">
        <v>0</v>
      </c>
      <c r="R38" s="1">
        <f t="shared" si="47"/>
        <v>0</v>
      </c>
      <c r="S38" s="1">
        <f t="shared" si="48"/>
        <v>0</v>
      </c>
      <c r="T38" s="1">
        <f t="shared" si="49"/>
        <v>0</v>
      </c>
      <c r="U38" s="1">
        <v>0</v>
      </c>
      <c r="V38" s="1">
        <f t="shared" si="50"/>
        <v>0</v>
      </c>
      <c r="W38" s="1">
        <f t="shared" si="51"/>
        <v>0</v>
      </c>
      <c r="X38" s="1">
        <f t="shared" si="52"/>
        <v>0</v>
      </c>
      <c r="Y38" s="1">
        <f t="shared" si="53"/>
        <v>0</v>
      </c>
      <c r="Z38" s="1">
        <f t="shared" si="54"/>
        <v>0</v>
      </c>
      <c r="AA38" s="1">
        <v>0</v>
      </c>
      <c r="AB38" s="1">
        <f t="shared" si="55"/>
        <v>0</v>
      </c>
      <c r="AC38" s="1">
        <f t="shared" si="56"/>
        <v>0</v>
      </c>
      <c r="AD38" s="1">
        <f t="shared" si="57"/>
        <v>0</v>
      </c>
      <c r="AE38" s="1">
        <v>0</v>
      </c>
      <c r="AF38" s="1">
        <f t="shared" si="58"/>
        <v>0</v>
      </c>
      <c r="AG38" s="1">
        <f t="shared" si="59"/>
        <v>0</v>
      </c>
      <c r="AH38" s="1">
        <f t="shared" si="60"/>
        <v>0</v>
      </c>
      <c r="AI38" s="2">
        <f t="shared" si="61"/>
        <v>0</v>
      </c>
      <c r="AJ38" s="2">
        <f t="shared" si="62"/>
        <v>0</v>
      </c>
      <c r="AK38" s="2">
        <f t="shared" si="63"/>
        <v>0</v>
      </c>
      <c r="AL38" s="2">
        <f t="shared" si="64"/>
        <v>0</v>
      </c>
      <c r="AM38" s="2">
        <f t="shared" si="69"/>
        <v>-42.674999999999997</v>
      </c>
      <c r="AN38" s="2">
        <f t="shared" si="70"/>
        <v>42.674999999999969</v>
      </c>
      <c r="AO38" s="10">
        <f t="shared" si="65"/>
        <v>42.674999999999997</v>
      </c>
      <c r="AP38" s="10">
        <f t="shared" si="66"/>
        <v>0</v>
      </c>
      <c r="AQ38" s="2">
        <f t="shared" si="71"/>
        <v>0</v>
      </c>
      <c r="AR38" s="2">
        <f t="shared" si="72"/>
        <v>0</v>
      </c>
      <c r="AS38" s="2">
        <f t="shared" si="67"/>
        <v>0</v>
      </c>
      <c r="AT38" s="2">
        <f t="shared" si="68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7"/>
        <v>0</v>
      </c>
      <c r="F39" s="1">
        <f t="shared" si="38"/>
        <v>0</v>
      </c>
      <c r="I39" s="1">
        <f t="shared" si="39"/>
        <v>0</v>
      </c>
      <c r="J39" s="1">
        <f t="shared" si="40"/>
        <v>0</v>
      </c>
      <c r="K39" s="1">
        <f t="shared" si="41"/>
        <v>0</v>
      </c>
      <c r="L39" s="1">
        <f t="shared" si="42"/>
        <v>0</v>
      </c>
      <c r="M39" s="1">
        <f t="shared" si="43"/>
        <v>0</v>
      </c>
      <c r="N39" s="1">
        <f t="shared" si="44"/>
        <v>0</v>
      </c>
      <c r="O39" s="1">
        <f t="shared" si="45"/>
        <v>0</v>
      </c>
      <c r="P39" s="1">
        <f t="shared" si="46"/>
        <v>0</v>
      </c>
      <c r="Q39" s="1">
        <v>0</v>
      </c>
      <c r="R39" s="1">
        <f t="shared" si="47"/>
        <v>0</v>
      </c>
      <c r="S39" s="1">
        <f t="shared" si="48"/>
        <v>0</v>
      </c>
      <c r="T39" s="1">
        <f t="shared" si="49"/>
        <v>0</v>
      </c>
      <c r="U39" s="1">
        <v>0</v>
      </c>
      <c r="V39" s="1">
        <f t="shared" si="50"/>
        <v>0</v>
      </c>
      <c r="W39" s="1">
        <f t="shared" si="51"/>
        <v>0</v>
      </c>
      <c r="X39" s="1">
        <f t="shared" si="52"/>
        <v>0</v>
      </c>
      <c r="Y39" s="1">
        <f t="shared" si="53"/>
        <v>0</v>
      </c>
      <c r="Z39" s="1">
        <f t="shared" si="54"/>
        <v>0</v>
      </c>
      <c r="AA39" s="1">
        <v>0</v>
      </c>
      <c r="AB39" s="1">
        <f t="shared" si="55"/>
        <v>0</v>
      </c>
      <c r="AC39" s="1">
        <f t="shared" si="56"/>
        <v>0</v>
      </c>
      <c r="AD39" s="1">
        <f t="shared" si="57"/>
        <v>0</v>
      </c>
      <c r="AE39" s="1">
        <v>0</v>
      </c>
      <c r="AF39" s="1">
        <f t="shared" si="58"/>
        <v>0</v>
      </c>
      <c r="AG39" s="1">
        <f t="shared" si="59"/>
        <v>0</v>
      </c>
      <c r="AH39" s="1">
        <f t="shared" si="60"/>
        <v>0</v>
      </c>
      <c r="AI39" s="2">
        <f t="shared" si="61"/>
        <v>0</v>
      </c>
      <c r="AJ39" s="2">
        <f t="shared" si="62"/>
        <v>0</v>
      </c>
      <c r="AK39" s="2">
        <f t="shared" si="63"/>
        <v>0</v>
      </c>
      <c r="AL39" s="2">
        <f t="shared" si="64"/>
        <v>0</v>
      </c>
      <c r="AM39" s="2">
        <f t="shared" si="69"/>
        <v>-42.674999999999997</v>
      </c>
      <c r="AN39" s="2">
        <f t="shared" si="70"/>
        <v>42.674999999999969</v>
      </c>
      <c r="AO39" s="10">
        <f t="shared" si="65"/>
        <v>42.674999999999997</v>
      </c>
      <c r="AP39" s="10">
        <f t="shared" si="66"/>
        <v>0</v>
      </c>
      <c r="AQ39" s="2">
        <f t="shared" si="71"/>
        <v>0</v>
      </c>
      <c r="AR39" s="2">
        <f t="shared" si="72"/>
        <v>0</v>
      </c>
      <c r="AS39" s="2">
        <f t="shared" si="67"/>
        <v>0</v>
      </c>
      <c r="AT39" s="2">
        <f t="shared" si="68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7"/>
        <v>0</v>
      </c>
      <c r="F40" s="1">
        <f t="shared" si="38"/>
        <v>0</v>
      </c>
      <c r="I40" s="1">
        <f t="shared" si="39"/>
        <v>0</v>
      </c>
      <c r="J40" s="1">
        <f t="shared" si="40"/>
        <v>0</v>
      </c>
      <c r="K40" s="1">
        <f t="shared" si="41"/>
        <v>0</v>
      </c>
      <c r="L40" s="1">
        <f t="shared" si="42"/>
        <v>0</v>
      </c>
      <c r="M40" s="1">
        <f t="shared" si="43"/>
        <v>0</v>
      </c>
      <c r="N40" s="1">
        <f t="shared" si="44"/>
        <v>0</v>
      </c>
      <c r="O40" s="1">
        <f t="shared" si="45"/>
        <v>0</v>
      </c>
      <c r="P40" s="1">
        <f t="shared" si="46"/>
        <v>0</v>
      </c>
      <c r="Q40" s="1">
        <v>0</v>
      </c>
      <c r="R40" s="1">
        <f t="shared" si="47"/>
        <v>0</v>
      </c>
      <c r="S40" s="1">
        <f t="shared" si="48"/>
        <v>0</v>
      </c>
      <c r="T40" s="1">
        <f t="shared" si="49"/>
        <v>0</v>
      </c>
      <c r="U40" s="1">
        <v>0</v>
      </c>
      <c r="V40" s="1">
        <f t="shared" si="50"/>
        <v>0</v>
      </c>
      <c r="W40" s="1">
        <f t="shared" si="51"/>
        <v>0</v>
      </c>
      <c r="X40" s="1">
        <f t="shared" si="52"/>
        <v>0</v>
      </c>
      <c r="Y40" s="1">
        <f t="shared" si="53"/>
        <v>0</v>
      </c>
      <c r="Z40" s="1">
        <f t="shared" si="54"/>
        <v>0</v>
      </c>
      <c r="AA40" s="1">
        <v>0</v>
      </c>
      <c r="AB40" s="1">
        <f t="shared" si="55"/>
        <v>0</v>
      </c>
      <c r="AC40" s="1">
        <f t="shared" si="56"/>
        <v>0</v>
      </c>
      <c r="AD40" s="1">
        <f t="shared" si="57"/>
        <v>0</v>
      </c>
      <c r="AE40" s="1">
        <v>0</v>
      </c>
      <c r="AF40" s="1">
        <f t="shared" si="58"/>
        <v>0</v>
      </c>
      <c r="AG40" s="1">
        <f t="shared" si="59"/>
        <v>0</v>
      </c>
      <c r="AH40" s="1">
        <f t="shared" si="60"/>
        <v>0</v>
      </c>
      <c r="AI40" s="2">
        <f t="shared" si="61"/>
        <v>0</v>
      </c>
      <c r="AJ40" s="2">
        <f t="shared" si="62"/>
        <v>0</v>
      </c>
      <c r="AK40" s="2">
        <f t="shared" si="63"/>
        <v>0</v>
      </c>
      <c r="AL40" s="2">
        <f t="shared" si="64"/>
        <v>0</v>
      </c>
      <c r="AM40" s="2">
        <f t="shared" si="69"/>
        <v>-42.674999999999997</v>
      </c>
      <c r="AN40" s="2">
        <f t="shared" si="70"/>
        <v>42.674999999999969</v>
      </c>
      <c r="AO40" s="10">
        <f t="shared" si="65"/>
        <v>42.674999999999997</v>
      </c>
      <c r="AP40" s="10">
        <f t="shared" si="66"/>
        <v>0</v>
      </c>
      <c r="AQ40" s="2">
        <f t="shared" si="71"/>
        <v>0</v>
      </c>
      <c r="AR40" s="2">
        <f t="shared" si="72"/>
        <v>0</v>
      </c>
      <c r="AS40" s="2">
        <f t="shared" si="67"/>
        <v>0</v>
      </c>
      <c r="AT40" s="2">
        <f t="shared" si="68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7"/>
        <v>0</v>
      </c>
      <c r="F41" s="1">
        <f t="shared" si="38"/>
        <v>0</v>
      </c>
      <c r="I41" s="1">
        <f t="shared" si="39"/>
        <v>0</v>
      </c>
      <c r="J41" s="1">
        <f t="shared" si="40"/>
        <v>0</v>
      </c>
      <c r="K41" s="1">
        <f t="shared" si="41"/>
        <v>0</v>
      </c>
      <c r="L41" s="1">
        <f t="shared" si="42"/>
        <v>0</v>
      </c>
      <c r="M41" s="1">
        <f t="shared" si="43"/>
        <v>0</v>
      </c>
      <c r="N41" s="1">
        <f t="shared" si="44"/>
        <v>0</v>
      </c>
      <c r="O41" s="1">
        <f t="shared" si="45"/>
        <v>0</v>
      </c>
      <c r="P41" s="1">
        <f t="shared" si="46"/>
        <v>0</v>
      </c>
      <c r="Q41" s="1">
        <v>0</v>
      </c>
      <c r="R41" s="1">
        <f t="shared" si="47"/>
        <v>0</v>
      </c>
      <c r="S41" s="1">
        <f t="shared" si="48"/>
        <v>0</v>
      </c>
      <c r="T41" s="1">
        <f t="shared" si="49"/>
        <v>0</v>
      </c>
      <c r="U41" s="1">
        <v>0</v>
      </c>
      <c r="V41" s="1">
        <f t="shared" si="50"/>
        <v>0</v>
      </c>
      <c r="W41" s="1">
        <f t="shared" si="51"/>
        <v>0</v>
      </c>
      <c r="X41" s="1">
        <f t="shared" si="52"/>
        <v>0</v>
      </c>
      <c r="Y41" s="1">
        <f t="shared" si="53"/>
        <v>0</v>
      </c>
      <c r="Z41" s="1">
        <f t="shared" si="54"/>
        <v>0</v>
      </c>
      <c r="AA41" s="1">
        <v>0</v>
      </c>
      <c r="AB41" s="1">
        <f t="shared" si="55"/>
        <v>0</v>
      </c>
      <c r="AC41" s="1">
        <f t="shared" si="56"/>
        <v>0</v>
      </c>
      <c r="AD41" s="1">
        <f t="shared" si="57"/>
        <v>0</v>
      </c>
      <c r="AE41" s="1">
        <v>0</v>
      </c>
      <c r="AF41" s="1">
        <f t="shared" si="58"/>
        <v>0</v>
      </c>
      <c r="AG41" s="1">
        <f t="shared" si="59"/>
        <v>0</v>
      </c>
      <c r="AH41" s="1">
        <f t="shared" si="60"/>
        <v>0</v>
      </c>
      <c r="AI41" s="2">
        <f t="shared" si="61"/>
        <v>0</v>
      </c>
      <c r="AJ41" s="2">
        <f t="shared" si="62"/>
        <v>0</v>
      </c>
      <c r="AK41" s="2">
        <f t="shared" si="63"/>
        <v>0</v>
      </c>
      <c r="AL41" s="2">
        <f t="shared" si="64"/>
        <v>0</v>
      </c>
      <c r="AM41" s="2">
        <f t="shared" si="69"/>
        <v>-42.674999999999997</v>
      </c>
      <c r="AN41" s="2">
        <f t="shared" si="70"/>
        <v>42.674999999999969</v>
      </c>
      <c r="AO41" s="10">
        <f t="shared" si="65"/>
        <v>42.674999999999997</v>
      </c>
      <c r="AP41" s="10">
        <f t="shared" si="66"/>
        <v>0</v>
      </c>
      <c r="AQ41" s="2">
        <f t="shared" si="71"/>
        <v>0</v>
      </c>
      <c r="AR41" s="2">
        <f t="shared" si="72"/>
        <v>0</v>
      </c>
      <c r="AS41" s="2">
        <f t="shared" si="67"/>
        <v>0</v>
      </c>
      <c r="AT41" s="2">
        <f t="shared" si="68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7"/>
        <v>0</v>
      </c>
      <c r="F42" s="1">
        <f t="shared" si="38"/>
        <v>0</v>
      </c>
      <c r="I42" s="1">
        <f t="shared" si="39"/>
        <v>0</v>
      </c>
      <c r="J42" s="1">
        <f t="shared" si="40"/>
        <v>0</v>
      </c>
      <c r="K42" s="1">
        <f t="shared" si="41"/>
        <v>0</v>
      </c>
      <c r="L42" s="1">
        <f t="shared" si="42"/>
        <v>0</v>
      </c>
      <c r="M42" s="1">
        <f t="shared" si="43"/>
        <v>0</v>
      </c>
      <c r="N42" s="1">
        <f t="shared" si="44"/>
        <v>0</v>
      </c>
      <c r="O42" s="1">
        <f t="shared" si="45"/>
        <v>0</v>
      </c>
      <c r="P42" s="1">
        <f t="shared" si="46"/>
        <v>0</v>
      </c>
      <c r="Q42" s="1">
        <v>0</v>
      </c>
      <c r="R42" s="1">
        <f t="shared" si="47"/>
        <v>0</v>
      </c>
      <c r="S42" s="1">
        <f t="shared" si="48"/>
        <v>0</v>
      </c>
      <c r="T42" s="1">
        <f t="shared" si="49"/>
        <v>0</v>
      </c>
      <c r="U42" s="1">
        <v>0</v>
      </c>
      <c r="V42" s="1">
        <f t="shared" si="50"/>
        <v>0</v>
      </c>
      <c r="W42" s="1">
        <f t="shared" si="51"/>
        <v>0</v>
      </c>
      <c r="X42" s="1">
        <f t="shared" si="52"/>
        <v>0</v>
      </c>
      <c r="Y42" s="1">
        <f t="shared" si="53"/>
        <v>0</v>
      </c>
      <c r="Z42" s="1">
        <f t="shared" si="54"/>
        <v>0</v>
      </c>
      <c r="AA42" s="1">
        <v>0</v>
      </c>
      <c r="AB42" s="1">
        <f t="shared" si="55"/>
        <v>0</v>
      </c>
      <c r="AC42" s="1">
        <f t="shared" si="56"/>
        <v>0</v>
      </c>
      <c r="AD42" s="1">
        <f t="shared" si="57"/>
        <v>0</v>
      </c>
      <c r="AE42" s="1">
        <v>0</v>
      </c>
      <c r="AF42" s="1">
        <f t="shared" si="58"/>
        <v>0</v>
      </c>
      <c r="AG42" s="1">
        <f t="shared" si="59"/>
        <v>0</v>
      </c>
      <c r="AH42" s="1">
        <f t="shared" si="60"/>
        <v>0</v>
      </c>
      <c r="AI42" s="2">
        <f t="shared" si="61"/>
        <v>0</v>
      </c>
      <c r="AJ42" s="2">
        <f t="shared" si="62"/>
        <v>0</v>
      </c>
      <c r="AK42" s="2">
        <f t="shared" si="63"/>
        <v>0</v>
      </c>
      <c r="AL42" s="2">
        <f t="shared" si="64"/>
        <v>0</v>
      </c>
      <c r="AM42" s="2">
        <f t="shared" si="69"/>
        <v>-42.674999999999997</v>
      </c>
      <c r="AN42" s="2">
        <f t="shared" si="70"/>
        <v>42.674999999999969</v>
      </c>
      <c r="AO42" s="10">
        <f t="shared" si="65"/>
        <v>42.674999999999997</v>
      </c>
      <c r="AP42" s="10">
        <f t="shared" si="66"/>
        <v>0</v>
      </c>
      <c r="AQ42" s="2">
        <f t="shared" si="71"/>
        <v>0</v>
      </c>
      <c r="AR42" s="2">
        <f t="shared" si="72"/>
        <v>0</v>
      </c>
      <c r="AS42" s="2">
        <f t="shared" si="67"/>
        <v>0</v>
      </c>
      <c r="AT42" s="2">
        <f t="shared" si="68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7"/>
        <v>0</v>
      </c>
      <c r="F43" s="1">
        <f t="shared" si="38"/>
        <v>0</v>
      </c>
      <c r="I43" s="1">
        <f t="shared" si="39"/>
        <v>0</v>
      </c>
      <c r="J43" s="1">
        <f t="shared" si="40"/>
        <v>0</v>
      </c>
      <c r="K43" s="1">
        <f t="shared" si="41"/>
        <v>0</v>
      </c>
      <c r="L43" s="1">
        <f t="shared" si="42"/>
        <v>0</v>
      </c>
      <c r="M43" s="1">
        <f t="shared" si="43"/>
        <v>0</v>
      </c>
      <c r="N43" s="1">
        <f t="shared" si="44"/>
        <v>0</v>
      </c>
      <c r="O43" s="1">
        <f t="shared" si="45"/>
        <v>0</v>
      </c>
      <c r="P43" s="1">
        <f t="shared" si="46"/>
        <v>0</v>
      </c>
      <c r="Q43" s="1">
        <v>0</v>
      </c>
      <c r="R43" s="1">
        <f t="shared" si="47"/>
        <v>0</v>
      </c>
      <c r="S43" s="1">
        <f t="shared" si="48"/>
        <v>0</v>
      </c>
      <c r="T43" s="1">
        <f t="shared" si="49"/>
        <v>0</v>
      </c>
      <c r="U43" s="1">
        <v>0</v>
      </c>
      <c r="V43" s="1">
        <f t="shared" si="50"/>
        <v>0</v>
      </c>
      <c r="W43" s="1">
        <f t="shared" si="51"/>
        <v>0</v>
      </c>
      <c r="X43" s="1">
        <f t="shared" si="52"/>
        <v>0</v>
      </c>
      <c r="Y43" s="1">
        <f t="shared" si="53"/>
        <v>0</v>
      </c>
      <c r="Z43" s="1">
        <f t="shared" si="54"/>
        <v>0</v>
      </c>
      <c r="AA43" s="1">
        <v>0</v>
      </c>
      <c r="AB43" s="1">
        <f t="shared" si="55"/>
        <v>0</v>
      </c>
      <c r="AC43" s="1">
        <f t="shared" si="56"/>
        <v>0</v>
      </c>
      <c r="AD43" s="1">
        <f t="shared" si="57"/>
        <v>0</v>
      </c>
      <c r="AE43" s="1">
        <v>0</v>
      </c>
      <c r="AF43" s="1">
        <f t="shared" si="58"/>
        <v>0</v>
      </c>
      <c r="AG43" s="1">
        <f t="shared" si="59"/>
        <v>0</v>
      </c>
      <c r="AH43" s="1">
        <f t="shared" si="60"/>
        <v>0</v>
      </c>
      <c r="AI43" s="2">
        <f t="shared" si="61"/>
        <v>0</v>
      </c>
      <c r="AJ43" s="2">
        <f t="shared" si="62"/>
        <v>0</v>
      </c>
      <c r="AK43" s="2">
        <f t="shared" si="63"/>
        <v>0</v>
      </c>
      <c r="AL43" s="2">
        <f t="shared" si="64"/>
        <v>0</v>
      </c>
      <c r="AM43" s="2">
        <f t="shared" si="69"/>
        <v>-42.674999999999997</v>
      </c>
      <c r="AN43" s="2">
        <f t="shared" si="70"/>
        <v>42.674999999999969</v>
      </c>
      <c r="AO43" s="10">
        <f t="shared" si="65"/>
        <v>42.674999999999997</v>
      </c>
      <c r="AP43" s="10">
        <f t="shared" si="66"/>
        <v>0</v>
      </c>
      <c r="AQ43" s="2">
        <f t="shared" si="71"/>
        <v>0</v>
      </c>
      <c r="AR43" s="2">
        <f t="shared" si="72"/>
        <v>0</v>
      </c>
      <c r="AS43" s="2">
        <f t="shared" si="67"/>
        <v>0</v>
      </c>
      <c r="AT43" s="2">
        <f t="shared" si="68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7"/>
        <v>0</v>
      </c>
      <c r="F44" s="1">
        <f t="shared" si="38"/>
        <v>0</v>
      </c>
      <c r="I44" s="1">
        <f t="shared" si="39"/>
        <v>0</v>
      </c>
      <c r="J44" s="1">
        <f t="shared" si="40"/>
        <v>0</v>
      </c>
      <c r="K44" s="1">
        <f t="shared" si="41"/>
        <v>0</v>
      </c>
      <c r="L44" s="1">
        <f t="shared" si="42"/>
        <v>0</v>
      </c>
      <c r="M44" s="1">
        <f t="shared" si="43"/>
        <v>0</v>
      </c>
      <c r="N44" s="1">
        <f t="shared" si="44"/>
        <v>0</v>
      </c>
      <c r="O44" s="1">
        <f t="shared" si="45"/>
        <v>0</v>
      </c>
      <c r="P44" s="1">
        <f t="shared" si="46"/>
        <v>0</v>
      </c>
      <c r="Q44" s="1">
        <v>0</v>
      </c>
      <c r="R44" s="1">
        <f t="shared" si="47"/>
        <v>0</v>
      </c>
      <c r="S44" s="1">
        <f t="shared" si="48"/>
        <v>0</v>
      </c>
      <c r="T44" s="1">
        <f t="shared" si="49"/>
        <v>0</v>
      </c>
      <c r="U44" s="1">
        <v>0</v>
      </c>
      <c r="V44" s="1">
        <f t="shared" si="50"/>
        <v>0</v>
      </c>
      <c r="W44" s="1">
        <f t="shared" si="51"/>
        <v>0</v>
      </c>
      <c r="X44" s="1">
        <f t="shared" si="52"/>
        <v>0</v>
      </c>
      <c r="Y44" s="1">
        <f t="shared" si="53"/>
        <v>0</v>
      </c>
      <c r="Z44" s="1">
        <f t="shared" si="54"/>
        <v>0</v>
      </c>
      <c r="AA44" s="1">
        <v>0</v>
      </c>
      <c r="AB44" s="1">
        <f t="shared" si="55"/>
        <v>0</v>
      </c>
      <c r="AC44" s="1">
        <f t="shared" si="56"/>
        <v>0</v>
      </c>
      <c r="AD44" s="1">
        <f t="shared" si="57"/>
        <v>0</v>
      </c>
      <c r="AE44" s="1">
        <v>0</v>
      </c>
      <c r="AF44" s="1">
        <f t="shared" si="58"/>
        <v>0</v>
      </c>
      <c r="AG44" s="1">
        <f t="shared" si="59"/>
        <v>0</v>
      </c>
      <c r="AH44" s="1">
        <f t="shared" si="60"/>
        <v>0</v>
      </c>
      <c r="AI44" s="2">
        <f t="shared" si="61"/>
        <v>0</v>
      </c>
      <c r="AJ44" s="2">
        <f t="shared" si="62"/>
        <v>0</v>
      </c>
      <c r="AK44" s="2">
        <f t="shared" si="63"/>
        <v>0</v>
      </c>
      <c r="AL44" s="2">
        <f t="shared" si="64"/>
        <v>0</v>
      </c>
      <c r="AM44" s="2">
        <f t="shared" si="69"/>
        <v>-42.674999999999997</v>
      </c>
      <c r="AN44" s="2">
        <f t="shared" si="70"/>
        <v>42.674999999999969</v>
      </c>
      <c r="AO44" s="10">
        <f t="shared" si="65"/>
        <v>42.674999999999997</v>
      </c>
      <c r="AP44" s="10">
        <f t="shared" si="66"/>
        <v>0</v>
      </c>
      <c r="AQ44" s="2">
        <f t="shared" si="71"/>
        <v>0</v>
      </c>
      <c r="AR44" s="2">
        <f t="shared" si="72"/>
        <v>0</v>
      </c>
      <c r="AS44" s="2">
        <f t="shared" si="67"/>
        <v>0</v>
      </c>
      <c r="AT44" s="2">
        <f t="shared" si="68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7"/>
        <v>0</v>
      </c>
      <c r="F45" s="1">
        <f t="shared" si="38"/>
        <v>0</v>
      </c>
      <c r="I45" s="1">
        <f t="shared" si="39"/>
        <v>0</v>
      </c>
      <c r="J45" s="1">
        <f t="shared" si="40"/>
        <v>0</v>
      </c>
      <c r="K45" s="1">
        <f t="shared" si="41"/>
        <v>0</v>
      </c>
      <c r="L45" s="1">
        <f t="shared" si="42"/>
        <v>0</v>
      </c>
      <c r="M45" s="1">
        <f t="shared" si="43"/>
        <v>0</v>
      </c>
      <c r="N45" s="1">
        <f t="shared" si="44"/>
        <v>0</v>
      </c>
      <c r="O45" s="1">
        <f t="shared" si="45"/>
        <v>0</v>
      </c>
      <c r="P45" s="1">
        <f t="shared" si="46"/>
        <v>0</v>
      </c>
      <c r="Q45" s="1">
        <v>0</v>
      </c>
      <c r="R45" s="1">
        <f t="shared" si="47"/>
        <v>0</v>
      </c>
      <c r="S45" s="1">
        <f t="shared" si="48"/>
        <v>0</v>
      </c>
      <c r="T45" s="1">
        <f t="shared" si="49"/>
        <v>0</v>
      </c>
      <c r="U45" s="1">
        <v>0</v>
      </c>
      <c r="V45" s="1">
        <f t="shared" si="50"/>
        <v>0</v>
      </c>
      <c r="W45" s="1">
        <f t="shared" si="51"/>
        <v>0</v>
      </c>
      <c r="X45" s="1">
        <f t="shared" si="52"/>
        <v>0</v>
      </c>
      <c r="Y45" s="1">
        <f t="shared" si="53"/>
        <v>0</v>
      </c>
      <c r="Z45" s="1">
        <f t="shared" si="54"/>
        <v>0</v>
      </c>
      <c r="AA45" s="1">
        <v>0</v>
      </c>
      <c r="AB45" s="1">
        <f t="shared" si="55"/>
        <v>0</v>
      </c>
      <c r="AC45" s="1">
        <f t="shared" si="56"/>
        <v>0</v>
      </c>
      <c r="AD45" s="1">
        <f t="shared" si="57"/>
        <v>0</v>
      </c>
      <c r="AE45" s="1">
        <v>0</v>
      </c>
      <c r="AF45" s="1">
        <f t="shared" si="58"/>
        <v>0</v>
      </c>
      <c r="AG45" s="1">
        <f t="shared" si="59"/>
        <v>0</v>
      </c>
      <c r="AH45" s="1">
        <f t="shared" si="60"/>
        <v>0</v>
      </c>
      <c r="AI45" s="2">
        <f t="shared" si="61"/>
        <v>0</v>
      </c>
      <c r="AJ45" s="2">
        <f t="shared" si="62"/>
        <v>0</v>
      </c>
      <c r="AK45" s="2">
        <f t="shared" si="63"/>
        <v>0</v>
      </c>
      <c r="AL45" s="2">
        <f t="shared" si="64"/>
        <v>0</v>
      </c>
      <c r="AM45" s="2">
        <f t="shared" si="69"/>
        <v>-42.674999999999997</v>
      </c>
      <c r="AN45" s="2">
        <f t="shared" si="70"/>
        <v>42.674999999999969</v>
      </c>
      <c r="AO45" s="10">
        <f t="shared" si="65"/>
        <v>42.674999999999997</v>
      </c>
      <c r="AP45" s="10">
        <f t="shared" si="66"/>
        <v>0</v>
      </c>
      <c r="AQ45" s="2">
        <f t="shared" si="71"/>
        <v>0</v>
      </c>
      <c r="AR45" s="2">
        <f t="shared" si="72"/>
        <v>0</v>
      </c>
      <c r="AS45" s="2">
        <f t="shared" si="67"/>
        <v>0</v>
      </c>
      <c r="AT45" s="2">
        <f t="shared" si="68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7"/>
        <v>0</v>
      </c>
      <c r="F46" s="1">
        <f t="shared" si="38"/>
        <v>0</v>
      </c>
      <c r="I46" s="1">
        <f t="shared" si="39"/>
        <v>0</v>
      </c>
      <c r="J46" s="1">
        <f t="shared" si="40"/>
        <v>0</v>
      </c>
      <c r="K46" s="1">
        <f t="shared" si="41"/>
        <v>0</v>
      </c>
      <c r="L46" s="1">
        <f t="shared" si="42"/>
        <v>0</v>
      </c>
      <c r="M46" s="1">
        <f t="shared" si="43"/>
        <v>0</v>
      </c>
      <c r="N46" s="1">
        <f t="shared" si="44"/>
        <v>0</v>
      </c>
      <c r="O46" s="1">
        <f t="shared" si="45"/>
        <v>0</v>
      </c>
      <c r="P46" s="1">
        <f t="shared" si="46"/>
        <v>0</v>
      </c>
      <c r="Q46" s="1">
        <v>0</v>
      </c>
      <c r="R46" s="1">
        <f t="shared" si="47"/>
        <v>0</v>
      </c>
      <c r="S46" s="1">
        <f t="shared" si="48"/>
        <v>0</v>
      </c>
      <c r="T46" s="1">
        <f t="shared" si="49"/>
        <v>0</v>
      </c>
      <c r="U46" s="1">
        <v>0</v>
      </c>
      <c r="V46" s="1">
        <f t="shared" si="50"/>
        <v>0</v>
      </c>
      <c r="W46" s="1">
        <f t="shared" si="51"/>
        <v>0</v>
      </c>
      <c r="X46" s="1">
        <f t="shared" si="52"/>
        <v>0</v>
      </c>
      <c r="Y46" s="1">
        <f t="shared" si="53"/>
        <v>0</v>
      </c>
      <c r="Z46" s="1">
        <f t="shared" si="54"/>
        <v>0</v>
      </c>
      <c r="AA46" s="1">
        <v>0</v>
      </c>
      <c r="AB46" s="1">
        <f t="shared" si="55"/>
        <v>0</v>
      </c>
      <c r="AC46" s="1">
        <f t="shared" si="56"/>
        <v>0</v>
      </c>
      <c r="AD46" s="1">
        <f t="shared" si="57"/>
        <v>0</v>
      </c>
      <c r="AE46" s="1">
        <v>0</v>
      </c>
      <c r="AF46" s="1">
        <f t="shared" si="58"/>
        <v>0</v>
      </c>
      <c r="AG46" s="1">
        <f t="shared" si="59"/>
        <v>0</v>
      </c>
      <c r="AH46" s="1">
        <f t="shared" si="60"/>
        <v>0</v>
      </c>
      <c r="AI46" s="2">
        <f t="shared" si="61"/>
        <v>0</v>
      </c>
      <c r="AJ46" s="2">
        <f t="shared" si="62"/>
        <v>0</v>
      </c>
      <c r="AK46" s="2">
        <f t="shared" si="63"/>
        <v>0</v>
      </c>
      <c r="AL46" s="2">
        <f t="shared" si="64"/>
        <v>0</v>
      </c>
      <c r="AM46" s="2">
        <f t="shared" si="69"/>
        <v>-42.674999999999997</v>
      </c>
      <c r="AN46" s="2">
        <f t="shared" si="70"/>
        <v>42.674999999999969</v>
      </c>
      <c r="AO46" s="10">
        <f t="shared" si="65"/>
        <v>42.674999999999997</v>
      </c>
      <c r="AP46" s="10">
        <f t="shared" si="66"/>
        <v>0</v>
      </c>
      <c r="AQ46" s="2">
        <f t="shared" si="71"/>
        <v>0</v>
      </c>
      <c r="AR46" s="2">
        <f t="shared" si="72"/>
        <v>0</v>
      </c>
      <c r="AS46" s="2">
        <f t="shared" si="67"/>
        <v>0</v>
      </c>
      <c r="AT46" s="2">
        <f t="shared" si="68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7"/>
        <v>0</v>
      </c>
      <c r="F47" s="1">
        <f t="shared" si="38"/>
        <v>0</v>
      </c>
      <c r="I47" s="1">
        <f t="shared" si="39"/>
        <v>0</v>
      </c>
      <c r="J47" s="1">
        <f t="shared" si="40"/>
        <v>0</v>
      </c>
      <c r="K47" s="1">
        <f t="shared" si="41"/>
        <v>0</v>
      </c>
      <c r="L47" s="1">
        <f t="shared" si="42"/>
        <v>0</v>
      </c>
      <c r="M47" s="1">
        <f t="shared" si="43"/>
        <v>0</v>
      </c>
      <c r="N47" s="1">
        <f t="shared" si="44"/>
        <v>0</v>
      </c>
      <c r="O47" s="1">
        <f t="shared" si="45"/>
        <v>0</v>
      </c>
      <c r="P47" s="1">
        <f t="shared" si="46"/>
        <v>0</v>
      </c>
      <c r="Q47" s="1">
        <v>0</v>
      </c>
      <c r="R47" s="1">
        <f t="shared" si="47"/>
        <v>0</v>
      </c>
      <c r="S47" s="1">
        <f t="shared" si="48"/>
        <v>0</v>
      </c>
      <c r="T47" s="1">
        <f t="shared" si="49"/>
        <v>0</v>
      </c>
      <c r="U47" s="1">
        <v>0</v>
      </c>
      <c r="V47" s="1">
        <f t="shared" si="50"/>
        <v>0</v>
      </c>
      <c r="W47" s="1">
        <f t="shared" si="51"/>
        <v>0</v>
      </c>
      <c r="X47" s="1">
        <f t="shared" si="52"/>
        <v>0</v>
      </c>
      <c r="Y47" s="1">
        <f t="shared" si="53"/>
        <v>0</v>
      </c>
      <c r="Z47" s="1">
        <f t="shared" si="54"/>
        <v>0</v>
      </c>
      <c r="AA47" s="1">
        <v>0</v>
      </c>
      <c r="AB47" s="1">
        <f t="shared" si="55"/>
        <v>0</v>
      </c>
      <c r="AC47" s="1">
        <f t="shared" si="56"/>
        <v>0</v>
      </c>
      <c r="AD47" s="1">
        <f t="shared" si="57"/>
        <v>0</v>
      </c>
      <c r="AE47" s="1">
        <v>0</v>
      </c>
      <c r="AF47" s="1">
        <f t="shared" si="58"/>
        <v>0</v>
      </c>
      <c r="AG47" s="1">
        <f t="shared" si="59"/>
        <v>0</v>
      </c>
      <c r="AH47" s="1">
        <f t="shared" si="60"/>
        <v>0</v>
      </c>
      <c r="AI47" s="2">
        <f t="shared" si="61"/>
        <v>0</v>
      </c>
      <c r="AJ47" s="2">
        <f t="shared" si="62"/>
        <v>0</v>
      </c>
      <c r="AK47" s="2">
        <f t="shared" si="63"/>
        <v>0</v>
      </c>
      <c r="AL47" s="2">
        <f t="shared" si="64"/>
        <v>0</v>
      </c>
      <c r="AM47" s="2">
        <f t="shared" si="69"/>
        <v>-42.674999999999997</v>
      </c>
      <c r="AN47" s="2">
        <f t="shared" si="70"/>
        <v>42.674999999999969</v>
      </c>
      <c r="AO47" s="10">
        <f t="shared" si="65"/>
        <v>42.674999999999997</v>
      </c>
      <c r="AP47" s="10">
        <f t="shared" si="66"/>
        <v>0</v>
      </c>
      <c r="AQ47" s="2">
        <f t="shared" si="71"/>
        <v>0</v>
      </c>
      <c r="AR47" s="2">
        <f t="shared" si="72"/>
        <v>0</v>
      </c>
      <c r="AS47" s="2">
        <f t="shared" si="67"/>
        <v>0</v>
      </c>
      <c r="AT47" s="2">
        <f t="shared" si="68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7"/>
        <v>0</v>
      </c>
      <c r="F48" s="1">
        <f t="shared" si="38"/>
        <v>0</v>
      </c>
      <c r="I48" s="1">
        <f t="shared" si="39"/>
        <v>0</v>
      </c>
      <c r="J48" s="1">
        <f t="shared" si="40"/>
        <v>0</v>
      </c>
      <c r="K48" s="1">
        <f t="shared" si="41"/>
        <v>0</v>
      </c>
      <c r="L48" s="1">
        <f t="shared" si="42"/>
        <v>0</v>
      </c>
      <c r="M48" s="1">
        <f t="shared" si="43"/>
        <v>0</v>
      </c>
      <c r="N48" s="1">
        <f t="shared" si="44"/>
        <v>0</v>
      </c>
      <c r="O48" s="1">
        <f t="shared" si="45"/>
        <v>0</v>
      </c>
      <c r="P48" s="1">
        <f t="shared" si="46"/>
        <v>0</v>
      </c>
      <c r="Q48" s="1">
        <v>0</v>
      </c>
      <c r="R48" s="1">
        <f t="shared" si="47"/>
        <v>0</v>
      </c>
      <c r="S48" s="1">
        <f t="shared" si="48"/>
        <v>0</v>
      </c>
      <c r="T48" s="1">
        <f t="shared" si="49"/>
        <v>0</v>
      </c>
      <c r="U48" s="1">
        <v>0</v>
      </c>
      <c r="V48" s="1">
        <f t="shared" si="50"/>
        <v>0</v>
      </c>
      <c r="W48" s="1">
        <f t="shared" si="51"/>
        <v>0</v>
      </c>
      <c r="X48" s="1">
        <f t="shared" si="52"/>
        <v>0</v>
      </c>
      <c r="Y48" s="1">
        <f t="shared" si="53"/>
        <v>0</v>
      </c>
      <c r="Z48" s="1">
        <f t="shared" si="54"/>
        <v>0</v>
      </c>
      <c r="AA48" s="1">
        <v>0</v>
      </c>
      <c r="AB48" s="1">
        <f t="shared" si="55"/>
        <v>0</v>
      </c>
      <c r="AC48" s="1">
        <f t="shared" si="56"/>
        <v>0</v>
      </c>
      <c r="AD48" s="1">
        <f t="shared" si="57"/>
        <v>0</v>
      </c>
      <c r="AE48" s="1">
        <v>0</v>
      </c>
      <c r="AF48" s="1">
        <f t="shared" si="58"/>
        <v>0</v>
      </c>
      <c r="AG48" s="1">
        <f t="shared" si="59"/>
        <v>0</v>
      </c>
      <c r="AH48" s="1">
        <f t="shared" si="60"/>
        <v>0</v>
      </c>
      <c r="AI48" s="2">
        <f t="shared" si="61"/>
        <v>0</v>
      </c>
      <c r="AJ48" s="2">
        <f t="shared" si="62"/>
        <v>0</v>
      </c>
      <c r="AK48" s="2">
        <f t="shared" si="63"/>
        <v>0</v>
      </c>
      <c r="AL48" s="2">
        <f t="shared" si="64"/>
        <v>0</v>
      </c>
      <c r="AM48" s="2">
        <f t="shared" si="69"/>
        <v>-42.674999999999997</v>
      </c>
      <c r="AN48" s="2">
        <f t="shared" si="70"/>
        <v>42.674999999999969</v>
      </c>
      <c r="AO48" s="10">
        <f t="shared" si="65"/>
        <v>42.674999999999997</v>
      </c>
      <c r="AP48" s="10">
        <f t="shared" si="66"/>
        <v>0</v>
      </c>
      <c r="AQ48" s="2">
        <f t="shared" si="71"/>
        <v>0</v>
      </c>
      <c r="AR48" s="2">
        <f t="shared" si="72"/>
        <v>0</v>
      </c>
      <c r="AS48" s="2">
        <f t="shared" si="67"/>
        <v>0</v>
      </c>
      <c r="AT48" s="2">
        <f t="shared" si="68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7"/>
        <v>0</v>
      </c>
      <c r="F49" s="1">
        <f t="shared" si="38"/>
        <v>0</v>
      </c>
      <c r="I49" s="1">
        <f t="shared" si="39"/>
        <v>0</v>
      </c>
      <c r="J49" s="1">
        <f t="shared" si="40"/>
        <v>0</v>
      </c>
      <c r="K49" s="1">
        <f t="shared" si="41"/>
        <v>0</v>
      </c>
      <c r="L49" s="1">
        <f t="shared" si="42"/>
        <v>0</v>
      </c>
      <c r="M49" s="1">
        <f t="shared" si="43"/>
        <v>0</v>
      </c>
      <c r="N49" s="1">
        <f t="shared" si="44"/>
        <v>0</v>
      </c>
      <c r="O49" s="1">
        <f t="shared" si="45"/>
        <v>0</v>
      </c>
      <c r="P49" s="1">
        <f t="shared" si="46"/>
        <v>0</v>
      </c>
      <c r="Q49" s="1">
        <v>0</v>
      </c>
      <c r="R49" s="1">
        <f t="shared" si="47"/>
        <v>0</v>
      </c>
      <c r="S49" s="1">
        <f t="shared" si="48"/>
        <v>0</v>
      </c>
      <c r="T49" s="1">
        <f t="shared" si="49"/>
        <v>0</v>
      </c>
      <c r="U49" s="1">
        <v>0</v>
      </c>
      <c r="V49" s="1">
        <f t="shared" si="50"/>
        <v>0</v>
      </c>
      <c r="W49" s="1">
        <f t="shared" si="51"/>
        <v>0</v>
      </c>
      <c r="X49" s="1">
        <f t="shared" si="52"/>
        <v>0</v>
      </c>
      <c r="Y49" s="1">
        <f t="shared" si="53"/>
        <v>0</v>
      </c>
      <c r="Z49" s="1">
        <f t="shared" si="54"/>
        <v>0</v>
      </c>
      <c r="AA49" s="1">
        <v>0</v>
      </c>
      <c r="AB49" s="1">
        <f t="shared" si="55"/>
        <v>0</v>
      </c>
      <c r="AC49" s="1">
        <f t="shared" si="56"/>
        <v>0</v>
      </c>
      <c r="AD49" s="1">
        <f t="shared" si="57"/>
        <v>0</v>
      </c>
      <c r="AE49" s="1">
        <v>0</v>
      </c>
      <c r="AF49" s="1">
        <f t="shared" si="58"/>
        <v>0</v>
      </c>
      <c r="AG49" s="1">
        <f t="shared" si="59"/>
        <v>0</v>
      </c>
      <c r="AH49" s="1">
        <f t="shared" si="60"/>
        <v>0</v>
      </c>
      <c r="AI49" s="2">
        <f t="shared" si="61"/>
        <v>0</v>
      </c>
      <c r="AJ49" s="2">
        <f t="shared" si="62"/>
        <v>0</v>
      </c>
      <c r="AK49" s="2">
        <f t="shared" si="63"/>
        <v>0</v>
      </c>
      <c r="AL49" s="2">
        <f t="shared" si="64"/>
        <v>0</v>
      </c>
      <c r="AM49" s="2">
        <f t="shared" si="69"/>
        <v>-42.674999999999997</v>
      </c>
      <c r="AN49" s="2">
        <f t="shared" si="70"/>
        <v>42.674999999999969</v>
      </c>
      <c r="AO49" s="10">
        <f t="shared" si="65"/>
        <v>42.674999999999997</v>
      </c>
      <c r="AP49" s="10">
        <f t="shared" si="66"/>
        <v>0</v>
      </c>
      <c r="AQ49" s="2">
        <f t="shared" si="71"/>
        <v>0</v>
      </c>
      <c r="AR49" s="2">
        <f t="shared" si="72"/>
        <v>0</v>
      </c>
      <c r="AS49" s="2">
        <f t="shared" si="67"/>
        <v>0</v>
      </c>
      <c r="AT49" s="2">
        <f t="shared" si="68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7"/>
        <v>0</v>
      </c>
      <c r="F50" s="1">
        <f t="shared" si="38"/>
        <v>0</v>
      </c>
      <c r="I50" s="1">
        <f t="shared" si="39"/>
        <v>0</v>
      </c>
      <c r="J50" s="1">
        <f t="shared" si="40"/>
        <v>0</v>
      </c>
      <c r="K50" s="1">
        <f t="shared" si="41"/>
        <v>0</v>
      </c>
      <c r="L50" s="1">
        <f t="shared" si="42"/>
        <v>0</v>
      </c>
      <c r="M50" s="1">
        <f t="shared" si="43"/>
        <v>0</v>
      </c>
      <c r="N50" s="1">
        <f t="shared" si="44"/>
        <v>0</v>
      </c>
      <c r="O50" s="1">
        <f t="shared" si="45"/>
        <v>0</v>
      </c>
      <c r="P50" s="1">
        <f t="shared" si="46"/>
        <v>0</v>
      </c>
      <c r="Q50" s="1">
        <v>0</v>
      </c>
      <c r="R50" s="1">
        <f t="shared" si="47"/>
        <v>0</v>
      </c>
      <c r="S50" s="1">
        <f t="shared" si="48"/>
        <v>0</v>
      </c>
      <c r="T50" s="1">
        <f t="shared" si="49"/>
        <v>0</v>
      </c>
      <c r="U50" s="1">
        <v>0</v>
      </c>
      <c r="V50" s="1">
        <f t="shared" si="50"/>
        <v>0</v>
      </c>
      <c r="W50" s="1">
        <f t="shared" si="51"/>
        <v>0</v>
      </c>
      <c r="X50" s="1">
        <f t="shared" si="52"/>
        <v>0</v>
      </c>
      <c r="Y50" s="1">
        <f t="shared" si="53"/>
        <v>0</v>
      </c>
      <c r="Z50" s="1">
        <f t="shared" si="54"/>
        <v>0</v>
      </c>
      <c r="AA50" s="1">
        <v>0</v>
      </c>
      <c r="AB50" s="1">
        <f t="shared" si="55"/>
        <v>0</v>
      </c>
      <c r="AC50" s="1">
        <f t="shared" si="56"/>
        <v>0</v>
      </c>
      <c r="AD50" s="1">
        <f t="shared" si="57"/>
        <v>0</v>
      </c>
      <c r="AE50" s="1">
        <v>0</v>
      </c>
      <c r="AF50" s="1">
        <f t="shared" si="58"/>
        <v>0</v>
      </c>
      <c r="AG50" s="1">
        <f t="shared" si="59"/>
        <v>0</v>
      </c>
      <c r="AH50" s="1">
        <f t="shared" si="60"/>
        <v>0</v>
      </c>
      <c r="AI50" s="2">
        <f t="shared" si="61"/>
        <v>0</v>
      </c>
      <c r="AJ50" s="2">
        <f t="shared" si="62"/>
        <v>0</v>
      </c>
      <c r="AK50" s="2">
        <f t="shared" si="63"/>
        <v>0</v>
      </c>
      <c r="AL50" s="2">
        <f t="shared" si="64"/>
        <v>0</v>
      </c>
      <c r="AM50" s="2">
        <f t="shared" si="69"/>
        <v>-42.674999999999997</v>
      </c>
      <c r="AN50" s="2">
        <f t="shared" si="70"/>
        <v>42.674999999999969</v>
      </c>
      <c r="AO50" s="10">
        <f t="shared" si="65"/>
        <v>42.674999999999997</v>
      </c>
      <c r="AP50" s="10">
        <f t="shared" si="66"/>
        <v>0</v>
      </c>
      <c r="AQ50" s="2">
        <f t="shared" si="71"/>
        <v>0</v>
      </c>
      <c r="AR50" s="2">
        <f t="shared" si="72"/>
        <v>0</v>
      </c>
      <c r="AS50" s="2">
        <f t="shared" si="67"/>
        <v>0</v>
      </c>
      <c r="AT50" s="2">
        <f t="shared" si="68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7"/>
        <v>0</v>
      </c>
      <c r="F51" s="1">
        <f t="shared" si="38"/>
        <v>0</v>
      </c>
      <c r="I51" s="1">
        <f t="shared" si="39"/>
        <v>0</v>
      </c>
      <c r="J51" s="1">
        <f t="shared" si="40"/>
        <v>0</v>
      </c>
      <c r="K51" s="1">
        <f t="shared" si="41"/>
        <v>0</v>
      </c>
      <c r="L51" s="1">
        <f t="shared" si="42"/>
        <v>0</v>
      </c>
      <c r="M51" s="1">
        <f t="shared" si="43"/>
        <v>0</v>
      </c>
      <c r="N51" s="1">
        <f t="shared" si="44"/>
        <v>0</v>
      </c>
      <c r="O51" s="1">
        <f t="shared" si="45"/>
        <v>0</v>
      </c>
      <c r="P51" s="1">
        <f t="shared" si="46"/>
        <v>0</v>
      </c>
      <c r="Q51" s="1">
        <v>0</v>
      </c>
      <c r="R51" s="1">
        <f t="shared" si="47"/>
        <v>0</v>
      </c>
      <c r="S51" s="1">
        <f t="shared" si="48"/>
        <v>0</v>
      </c>
      <c r="T51" s="1">
        <f t="shared" si="49"/>
        <v>0</v>
      </c>
      <c r="U51" s="1">
        <v>0</v>
      </c>
      <c r="V51" s="1">
        <f t="shared" si="50"/>
        <v>0</v>
      </c>
      <c r="W51" s="1">
        <f t="shared" si="51"/>
        <v>0</v>
      </c>
      <c r="X51" s="1">
        <f t="shared" si="52"/>
        <v>0</v>
      </c>
      <c r="Y51" s="1">
        <f t="shared" si="53"/>
        <v>0</v>
      </c>
      <c r="Z51" s="1">
        <f t="shared" si="54"/>
        <v>0</v>
      </c>
      <c r="AA51" s="1">
        <v>0</v>
      </c>
      <c r="AB51" s="1">
        <f t="shared" si="55"/>
        <v>0</v>
      </c>
      <c r="AC51" s="1">
        <f t="shared" si="56"/>
        <v>0</v>
      </c>
      <c r="AD51" s="1">
        <f t="shared" si="57"/>
        <v>0</v>
      </c>
      <c r="AE51" s="1">
        <v>0</v>
      </c>
      <c r="AF51" s="1">
        <f t="shared" si="58"/>
        <v>0</v>
      </c>
      <c r="AG51" s="1">
        <f t="shared" si="59"/>
        <v>0</v>
      </c>
      <c r="AH51" s="1">
        <f t="shared" si="60"/>
        <v>0</v>
      </c>
      <c r="AI51" s="2">
        <f t="shared" si="61"/>
        <v>0</v>
      </c>
      <c r="AJ51" s="2">
        <f t="shared" si="62"/>
        <v>0</v>
      </c>
      <c r="AK51" s="2">
        <f t="shared" si="63"/>
        <v>0</v>
      </c>
      <c r="AL51" s="2">
        <f t="shared" si="64"/>
        <v>0</v>
      </c>
      <c r="AM51" s="2">
        <f t="shared" si="69"/>
        <v>-42.674999999999997</v>
      </c>
      <c r="AN51" s="2">
        <f t="shared" si="70"/>
        <v>42.674999999999969</v>
      </c>
      <c r="AO51" s="10">
        <f t="shared" si="65"/>
        <v>42.674999999999997</v>
      </c>
      <c r="AP51" s="10">
        <f t="shared" si="66"/>
        <v>0</v>
      </c>
      <c r="AQ51" s="2">
        <f t="shared" si="71"/>
        <v>0</v>
      </c>
      <c r="AR51" s="2">
        <f t="shared" si="72"/>
        <v>0</v>
      </c>
      <c r="AS51" s="2">
        <f t="shared" si="67"/>
        <v>0</v>
      </c>
      <c r="AT51" s="2">
        <f t="shared" si="68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7"/>
        <v>0</v>
      </c>
      <c r="F52" s="1">
        <f t="shared" si="38"/>
        <v>0</v>
      </c>
      <c r="I52" s="1">
        <f t="shared" si="39"/>
        <v>0</v>
      </c>
      <c r="J52" s="1">
        <f t="shared" si="40"/>
        <v>0</v>
      </c>
      <c r="K52" s="1">
        <f t="shared" si="41"/>
        <v>0</v>
      </c>
      <c r="L52" s="1">
        <f t="shared" si="42"/>
        <v>0</v>
      </c>
      <c r="M52" s="1">
        <f t="shared" si="43"/>
        <v>0</v>
      </c>
      <c r="N52" s="1">
        <f t="shared" si="44"/>
        <v>0</v>
      </c>
      <c r="O52" s="1">
        <f t="shared" si="45"/>
        <v>0</v>
      </c>
      <c r="P52" s="1">
        <f t="shared" si="46"/>
        <v>0</v>
      </c>
      <c r="Q52" s="1">
        <v>0</v>
      </c>
      <c r="R52" s="1">
        <f t="shared" si="47"/>
        <v>0</v>
      </c>
      <c r="S52" s="1">
        <f t="shared" si="48"/>
        <v>0</v>
      </c>
      <c r="T52" s="1">
        <f t="shared" si="49"/>
        <v>0</v>
      </c>
      <c r="U52" s="1">
        <v>0</v>
      </c>
      <c r="V52" s="1">
        <f t="shared" si="50"/>
        <v>0</v>
      </c>
      <c r="W52" s="1">
        <f t="shared" si="51"/>
        <v>0</v>
      </c>
      <c r="X52" s="1">
        <f t="shared" si="52"/>
        <v>0</v>
      </c>
      <c r="Y52" s="1">
        <f t="shared" si="53"/>
        <v>0</v>
      </c>
      <c r="Z52" s="1">
        <f t="shared" si="54"/>
        <v>0</v>
      </c>
      <c r="AA52" s="1">
        <v>0</v>
      </c>
      <c r="AB52" s="1">
        <f t="shared" si="55"/>
        <v>0</v>
      </c>
      <c r="AC52" s="1">
        <f t="shared" si="56"/>
        <v>0</v>
      </c>
      <c r="AD52" s="1">
        <f t="shared" si="57"/>
        <v>0</v>
      </c>
      <c r="AE52" s="1">
        <v>0</v>
      </c>
      <c r="AF52" s="1">
        <f t="shared" si="58"/>
        <v>0</v>
      </c>
      <c r="AG52" s="1">
        <f t="shared" si="59"/>
        <v>0</v>
      </c>
      <c r="AH52" s="1">
        <f t="shared" si="60"/>
        <v>0</v>
      </c>
      <c r="AI52" s="2">
        <f t="shared" si="61"/>
        <v>0</v>
      </c>
      <c r="AJ52" s="2">
        <f t="shared" si="62"/>
        <v>0</v>
      </c>
      <c r="AK52" s="2">
        <f t="shared" si="63"/>
        <v>0</v>
      </c>
      <c r="AL52" s="2">
        <f t="shared" si="64"/>
        <v>0</v>
      </c>
      <c r="AM52" s="2">
        <f t="shared" si="69"/>
        <v>-42.674999999999997</v>
      </c>
      <c r="AN52" s="2">
        <f t="shared" si="70"/>
        <v>42.674999999999969</v>
      </c>
      <c r="AO52" s="10">
        <f t="shared" si="65"/>
        <v>42.674999999999997</v>
      </c>
      <c r="AP52" s="10">
        <f t="shared" si="66"/>
        <v>0</v>
      </c>
      <c r="AQ52" s="2">
        <f t="shared" si="71"/>
        <v>0</v>
      </c>
      <c r="AR52" s="2">
        <f t="shared" si="72"/>
        <v>0</v>
      </c>
      <c r="AS52" s="2">
        <f t="shared" si="67"/>
        <v>0</v>
      </c>
      <c r="AT52" s="2">
        <f t="shared" si="68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7"/>
        <v>0</v>
      </c>
      <c r="F53" s="1">
        <f t="shared" si="38"/>
        <v>0</v>
      </c>
      <c r="I53" s="1">
        <f t="shared" si="39"/>
        <v>0</v>
      </c>
      <c r="J53" s="1">
        <f t="shared" si="40"/>
        <v>0</v>
      </c>
      <c r="K53" s="1">
        <f t="shared" si="41"/>
        <v>0</v>
      </c>
      <c r="L53" s="1">
        <f t="shared" si="42"/>
        <v>0</v>
      </c>
      <c r="M53" s="1">
        <f t="shared" si="43"/>
        <v>0</v>
      </c>
      <c r="N53" s="1">
        <f t="shared" si="44"/>
        <v>0</v>
      </c>
      <c r="O53" s="1">
        <f t="shared" si="45"/>
        <v>0</v>
      </c>
      <c r="P53" s="1">
        <f t="shared" si="46"/>
        <v>0</v>
      </c>
      <c r="Q53" s="1">
        <v>0</v>
      </c>
      <c r="R53" s="1">
        <f t="shared" si="47"/>
        <v>0</v>
      </c>
      <c r="S53" s="1">
        <f t="shared" si="48"/>
        <v>0</v>
      </c>
      <c r="T53" s="1">
        <f t="shared" si="49"/>
        <v>0</v>
      </c>
      <c r="U53" s="1">
        <v>0</v>
      </c>
      <c r="V53" s="1">
        <f t="shared" si="50"/>
        <v>0</v>
      </c>
      <c r="W53" s="1">
        <f t="shared" si="51"/>
        <v>0</v>
      </c>
      <c r="X53" s="1">
        <f t="shared" si="52"/>
        <v>0</v>
      </c>
      <c r="Y53" s="1">
        <f t="shared" si="53"/>
        <v>0</v>
      </c>
      <c r="Z53" s="1">
        <f t="shared" si="54"/>
        <v>0</v>
      </c>
      <c r="AA53" s="1">
        <v>0</v>
      </c>
      <c r="AB53" s="1">
        <f t="shared" si="55"/>
        <v>0</v>
      </c>
      <c r="AC53" s="1">
        <f t="shared" si="56"/>
        <v>0</v>
      </c>
      <c r="AD53" s="1">
        <f t="shared" si="57"/>
        <v>0</v>
      </c>
      <c r="AE53" s="1">
        <v>0</v>
      </c>
      <c r="AF53" s="1">
        <f t="shared" si="58"/>
        <v>0</v>
      </c>
      <c r="AG53" s="1">
        <f t="shared" si="59"/>
        <v>0</v>
      </c>
      <c r="AH53" s="1">
        <f t="shared" si="60"/>
        <v>0</v>
      </c>
      <c r="AI53" s="2">
        <f t="shared" si="61"/>
        <v>0</v>
      </c>
      <c r="AJ53" s="2">
        <f t="shared" si="62"/>
        <v>0</v>
      </c>
      <c r="AK53" s="2">
        <f t="shared" si="63"/>
        <v>0</v>
      </c>
      <c r="AL53" s="2">
        <f t="shared" si="64"/>
        <v>0</v>
      </c>
      <c r="AM53" s="2">
        <f t="shared" si="69"/>
        <v>-42.674999999999997</v>
      </c>
      <c r="AN53" s="2">
        <f t="shared" si="70"/>
        <v>42.674999999999969</v>
      </c>
      <c r="AO53" s="10">
        <f t="shared" si="65"/>
        <v>42.674999999999997</v>
      </c>
      <c r="AP53" s="10">
        <f t="shared" si="66"/>
        <v>0</v>
      </c>
      <c r="AQ53" s="2">
        <f t="shared" si="71"/>
        <v>0</v>
      </c>
      <c r="AR53" s="2">
        <f t="shared" si="72"/>
        <v>0</v>
      </c>
      <c r="AS53" s="2">
        <f t="shared" si="67"/>
        <v>0</v>
      </c>
      <c r="AT53" s="2">
        <f t="shared" si="68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7"/>
        <v>0</v>
      </c>
      <c r="F54" s="1">
        <f t="shared" si="38"/>
        <v>0</v>
      </c>
      <c r="AI54" s="2"/>
      <c r="AJ54" s="2"/>
      <c r="AK54" s="2"/>
      <c r="AL54" s="2"/>
      <c r="AM54" s="2"/>
      <c r="AN54" s="2"/>
      <c r="AO54" s="10">
        <f>AO4</f>
        <v>42.674999999999997</v>
      </c>
      <c r="AP54" s="10">
        <f>AP4</f>
        <v>0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400</v>
      </c>
      <c r="C55" s="1">
        <f>SUM(C4:C53)</f>
        <v>20</v>
      </c>
      <c r="F55" s="1" t="e">
        <f>SUM(F4:F54)</f>
        <v>#VALUE!</v>
      </c>
      <c r="H55" s="1">
        <f t="shared" ref="H55:AL55" si="73">SUM(H4:H53)</f>
        <v>405</v>
      </c>
      <c r="I55" s="1">
        <f t="shared" si="73"/>
        <v>0</v>
      </c>
      <c r="J55" s="1">
        <f t="shared" si="73"/>
        <v>0</v>
      </c>
      <c r="K55" s="1">
        <f t="shared" si="73"/>
        <v>90</v>
      </c>
      <c r="L55" s="1">
        <f t="shared" si="73"/>
        <v>135</v>
      </c>
      <c r="M55" s="1">
        <f t="shared" si="73"/>
        <v>180</v>
      </c>
      <c r="N55" s="1">
        <f t="shared" si="73"/>
        <v>0</v>
      </c>
      <c r="O55" s="1">
        <f t="shared" si="73"/>
        <v>0</v>
      </c>
      <c r="P55" s="1">
        <f t="shared" si="73"/>
        <v>0</v>
      </c>
      <c r="Q55" s="1">
        <f t="shared" si="73"/>
        <v>0</v>
      </c>
      <c r="R55" s="1">
        <f t="shared" si="73"/>
        <v>0</v>
      </c>
      <c r="S55" s="1">
        <f t="shared" si="73"/>
        <v>100</v>
      </c>
      <c r="T55" s="1">
        <f t="shared" si="73"/>
        <v>70.7</v>
      </c>
      <c r="U55" s="1">
        <f t="shared" si="73"/>
        <v>0</v>
      </c>
      <c r="V55" s="1">
        <f t="shared" si="73"/>
        <v>0</v>
      </c>
      <c r="W55" s="1">
        <f t="shared" si="73"/>
        <v>0</v>
      </c>
      <c r="X55" s="1">
        <f t="shared" si="73"/>
        <v>0</v>
      </c>
      <c r="Y55" s="1">
        <f t="shared" si="73"/>
        <v>0</v>
      </c>
      <c r="Z55" s="1">
        <f t="shared" si="73"/>
        <v>0</v>
      </c>
      <c r="AA55" s="1">
        <f t="shared" si="73"/>
        <v>0</v>
      </c>
      <c r="AB55" s="1">
        <f t="shared" si="73"/>
        <v>-70.7</v>
      </c>
      <c r="AC55" s="1">
        <f t="shared" si="73"/>
        <v>-100</v>
      </c>
      <c r="AD55" s="1">
        <f t="shared" si="73"/>
        <v>0</v>
      </c>
      <c r="AE55" s="1">
        <f t="shared" si="73"/>
        <v>0</v>
      </c>
      <c r="AF55" s="1">
        <f t="shared" si="73"/>
        <v>0</v>
      </c>
      <c r="AG55" s="1">
        <f t="shared" si="73"/>
        <v>170.7</v>
      </c>
      <c r="AH55" s="1">
        <f t="shared" si="73"/>
        <v>-170.7</v>
      </c>
      <c r="AI55" s="2">
        <f t="shared" si="73"/>
        <v>170.7</v>
      </c>
      <c r="AJ55" s="2">
        <f t="shared" si="73"/>
        <v>-170.7</v>
      </c>
      <c r="AK55" s="2">
        <f t="shared" si="73"/>
        <v>1.4210854715202004E-14</v>
      </c>
      <c r="AL55" s="2">
        <f t="shared" si="73"/>
        <v>-1.4210854715202004E-14</v>
      </c>
      <c r="AM55" s="2">
        <f>AK53+AM53</f>
        <v>-42.674999999999997</v>
      </c>
      <c r="AN55" s="2">
        <f>AL53+AN53</f>
        <v>42.674999999999969</v>
      </c>
      <c r="AQ55" s="2">
        <f>SUM(AQ4:AQ53)</f>
        <v>0</v>
      </c>
      <c r="AR55" s="2">
        <f>SUM(AR4:AR53)</f>
        <v>0</v>
      </c>
      <c r="AS55" s="2">
        <f>SUM(AS4:AS53)</f>
        <v>-7070.0000000000018</v>
      </c>
      <c r="AT55" s="2">
        <f>SUM(AT4:AT53)</f>
        <v>7070</v>
      </c>
    </row>
    <row r="56" spans="1:46">
      <c r="AM56" s="2">
        <f>MIN(AM4:AM55)</f>
        <v>-85.35</v>
      </c>
      <c r="AN56" s="2">
        <f>MIN(AN4:AN55)</f>
        <v>42.674999999999969</v>
      </c>
      <c r="AQ56" s="2"/>
      <c r="AR56" s="2"/>
      <c r="AS56" s="2"/>
      <c r="AT56" s="2">
        <f>AT55/2</f>
        <v>3535</v>
      </c>
    </row>
    <row r="57" spans="1:46">
      <c r="AG57" s="1">
        <f>AG55^2</f>
        <v>29138.489999999994</v>
      </c>
      <c r="AH57" s="1">
        <f>AH55^2</f>
        <v>29138.489999999994</v>
      </c>
    </row>
    <row r="58" spans="1:46">
      <c r="AG58" s="1">
        <f>(AG57+AH57)^(1/2)</f>
        <v>241.4062550970873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CB316"/>
  <sheetViews>
    <sheetView showGridLines="0" topLeftCell="B6" workbookViewId="0">
      <selection activeCell="L29" sqref="L29:M29"/>
    </sheetView>
  </sheetViews>
  <sheetFormatPr defaultRowHeight="11.25" customHeight="1"/>
  <cols>
    <col min="1" max="1" width="5.5703125" style="79" hidden="1" customWidth="1"/>
    <col min="2" max="2" width="2.5703125" style="79" customWidth="1"/>
    <col min="3" max="3" width="15.42578125" style="79" customWidth="1"/>
    <col min="4" max="4" width="11.7109375" style="79" customWidth="1"/>
    <col min="5" max="5" width="12.140625" style="79" customWidth="1"/>
    <col min="6" max="6" width="5" style="79" hidden="1" customWidth="1"/>
    <col min="7" max="7" width="8.5703125" style="79" hidden="1" customWidth="1"/>
    <col min="8" max="8" width="7" style="79" hidden="1" customWidth="1"/>
    <col min="9" max="9" width="5.42578125" style="79" hidden="1" customWidth="1"/>
    <col min="10" max="10" width="5" style="79" hidden="1" customWidth="1"/>
    <col min="11" max="11" width="15" style="79" customWidth="1"/>
    <col min="12" max="13" width="15" style="217" customWidth="1"/>
    <col min="14" max="14" width="21.7109375" style="79" hidden="1" customWidth="1"/>
    <col min="15" max="17" width="15" style="79" hidden="1" customWidth="1"/>
    <col min="18" max="18" width="6.5703125" style="52" customWidth="1"/>
    <col min="19" max="19" width="8.5703125" style="52" hidden="1" customWidth="1"/>
    <col min="20" max="20" width="4" style="52" hidden="1" customWidth="1"/>
    <col min="21" max="21" width="5" style="52" hidden="1" customWidth="1"/>
    <col min="22" max="22" width="5.28515625" style="52" hidden="1" customWidth="1"/>
    <col min="23" max="24" width="4" style="52" hidden="1" customWidth="1"/>
    <col min="25" max="25" width="5" style="52" hidden="1" customWidth="1"/>
    <col min="26" max="27" width="8.85546875" style="52" hidden="1" customWidth="1"/>
    <col min="28" max="28" width="8.5703125" style="52" hidden="1" customWidth="1"/>
    <col min="29" max="29" width="8.85546875" style="52" hidden="1" customWidth="1"/>
    <col min="30" max="30" width="8.5703125" style="52" hidden="1" customWidth="1"/>
    <col min="31" max="31" width="10" style="52" hidden="1" customWidth="1"/>
    <col min="32" max="41" width="11.140625" style="52" hidden="1" customWidth="1"/>
    <col min="42" max="43" width="11" style="52" hidden="1" customWidth="1"/>
    <col min="44" max="44" width="5.7109375" style="52" hidden="1" customWidth="1"/>
    <col min="45" max="45" width="5.28515625" style="52" hidden="1" customWidth="1"/>
    <col min="46" max="46" width="6.28515625" style="52" hidden="1" customWidth="1"/>
    <col min="47" max="47" width="6.42578125" style="52" hidden="1" customWidth="1"/>
    <col min="48" max="48" width="6.5703125" style="52" hidden="1" customWidth="1"/>
    <col min="49" max="53" width="6.140625" style="52" hidden="1" customWidth="1"/>
    <col min="54" max="55" width="5.7109375" style="187" customWidth="1"/>
    <col min="56" max="57" width="7" style="52" hidden="1" customWidth="1"/>
    <col min="58" max="58" width="8.140625" style="52" hidden="1" customWidth="1"/>
    <col min="59" max="59" width="7.5703125" style="52" hidden="1" customWidth="1"/>
    <col min="60" max="62" width="9.140625" style="52" hidden="1" customWidth="1"/>
    <col min="63" max="63" width="9.140625" style="50" hidden="1" customWidth="1"/>
    <col min="64" max="64" width="138.140625" style="193" customWidth="1"/>
    <col min="65" max="65" width="9.140625" style="50"/>
    <col min="66" max="80" width="9.140625" style="54"/>
    <col min="81" max="16384" width="9.140625" style="79"/>
  </cols>
  <sheetData>
    <row r="1" spans="1:80" s="50" customFormat="1" ht="23.25" hidden="1" customHeight="1">
      <c r="A1" s="50" t="s">
        <v>45</v>
      </c>
      <c r="E1" s="50" t="s">
        <v>36</v>
      </c>
      <c r="F1" s="50" t="s">
        <v>45</v>
      </c>
      <c r="G1" s="50" t="s">
        <v>45</v>
      </c>
      <c r="H1" s="50" t="s">
        <v>45</v>
      </c>
      <c r="I1" s="50" t="s">
        <v>45</v>
      </c>
      <c r="J1" s="50" t="s">
        <v>45</v>
      </c>
      <c r="K1" s="51">
        <f>BF2</f>
        <v>0.65537449999966191</v>
      </c>
      <c r="L1" s="205"/>
      <c r="M1" s="205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187"/>
      <c r="BC1" s="187"/>
      <c r="BD1" s="298" t="s">
        <v>32</v>
      </c>
      <c r="BE1" s="298"/>
      <c r="BF1" s="298"/>
      <c r="BG1" s="298"/>
      <c r="BH1" s="52"/>
      <c r="BI1" s="52"/>
      <c r="BJ1" s="52"/>
      <c r="BL1" s="193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s="50" customFormat="1" ht="30.75" hidden="1" customHeight="1">
      <c r="A2" s="50" t="s">
        <v>45</v>
      </c>
      <c r="E2" s="50">
        <f>SUM(E10:E29)</f>
        <v>896.6</v>
      </c>
      <c r="F2" s="50">
        <f>E2/150</f>
        <v>5.9773333333333332</v>
      </c>
      <c r="G2" s="50">
        <f>AP64</f>
        <v>0</v>
      </c>
      <c r="I2" s="50">
        <f>F2-G2</f>
        <v>5.9773333333333332</v>
      </c>
      <c r="J2" s="50" t="str">
        <f>IF(I2&lt;0,"Par lielu","Pieļaujama")</f>
        <v>Pieļaujama</v>
      </c>
      <c r="L2" s="205"/>
      <c r="M2" s="205"/>
      <c r="R2" s="298" t="s">
        <v>14</v>
      </c>
      <c r="S2" s="298"/>
      <c r="T2" s="298"/>
      <c r="U2" s="298"/>
      <c r="V2" s="298"/>
      <c r="W2" s="298"/>
      <c r="X2" s="298"/>
      <c r="Y2" s="298"/>
      <c r="Z2" s="298" t="s">
        <v>15</v>
      </c>
      <c r="AA2" s="298"/>
      <c r="AB2" s="298"/>
      <c r="AC2" s="298"/>
      <c r="AD2" s="298"/>
      <c r="AE2" s="298"/>
      <c r="AF2" s="298"/>
      <c r="AG2" s="298"/>
      <c r="AH2" s="298" t="s">
        <v>16</v>
      </c>
      <c r="AI2" s="298"/>
      <c r="AJ2" s="298"/>
      <c r="AK2" s="298"/>
      <c r="AL2" s="298"/>
      <c r="AM2" s="298"/>
      <c r="AN2" s="298"/>
      <c r="AO2" s="298"/>
      <c r="AP2" s="298" t="s">
        <v>19</v>
      </c>
      <c r="AQ2" s="298"/>
      <c r="AR2" s="298" t="s">
        <v>20</v>
      </c>
      <c r="AS2" s="298"/>
      <c r="AT2" s="298" t="s">
        <v>21</v>
      </c>
      <c r="AU2" s="298"/>
      <c r="AV2" s="298" t="s">
        <v>22</v>
      </c>
      <c r="AW2" s="298"/>
      <c r="AX2" s="298" t="s">
        <v>46</v>
      </c>
      <c r="AY2" s="298"/>
      <c r="AZ2" s="298" t="s">
        <v>47</v>
      </c>
      <c r="BA2" s="298"/>
      <c r="BB2" s="300" t="s">
        <v>23</v>
      </c>
      <c r="BC2" s="300"/>
      <c r="BD2" s="52"/>
      <c r="BE2" s="52"/>
      <c r="BF2" s="55">
        <f>ABS(BF61/2*0.0001)</f>
        <v>0.65537449999966191</v>
      </c>
      <c r="BG2" s="55">
        <f>ABS(BG61/2*0.0001)</f>
        <v>0.65537449999966191</v>
      </c>
      <c r="BH2" s="52"/>
      <c r="BI2" s="52"/>
      <c r="BJ2" s="52"/>
      <c r="BL2" s="193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s="14" customFormat="1" ht="11.25" customHeight="1">
      <c r="L3" s="206"/>
      <c r="M3" s="206"/>
      <c r="R3" s="45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87"/>
      <c r="BC3" s="187"/>
      <c r="BD3" s="52"/>
      <c r="BE3" s="52"/>
      <c r="BF3" s="55"/>
      <c r="BG3" s="55"/>
      <c r="BH3" s="52"/>
      <c r="BI3" s="52"/>
      <c r="BJ3" s="52"/>
      <c r="BK3" s="50"/>
      <c r="BL3" s="193"/>
      <c r="BM3" s="50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17"/>
      <c r="CB3" s="17"/>
    </row>
    <row r="4" spans="1:80" s="14" customFormat="1" ht="11.25" customHeight="1">
      <c r="C4" s="18"/>
      <c r="D4" s="19"/>
      <c r="E4" s="19"/>
      <c r="F4" s="19"/>
      <c r="G4" s="19"/>
      <c r="H4" s="19"/>
      <c r="I4" s="19"/>
      <c r="J4" s="19"/>
      <c r="K4" s="19"/>
      <c r="L4" s="207"/>
      <c r="M4" s="207"/>
      <c r="N4" s="19"/>
      <c r="O4" s="19"/>
      <c r="P4" s="19"/>
      <c r="Q4" s="19"/>
      <c r="R4" s="4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187"/>
      <c r="BC4" s="187"/>
      <c r="BD4" s="52"/>
      <c r="BE4" s="52"/>
      <c r="BF4" s="55"/>
      <c r="BG4" s="55"/>
      <c r="BH4" s="52"/>
      <c r="BI4" s="52"/>
      <c r="BJ4" s="52"/>
      <c r="BK4" s="50"/>
      <c r="BL4" s="193"/>
      <c r="BM4" s="50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17"/>
      <c r="CB4" s="17"/>
    </row>
    <row r="5" spans="1:80" s="24" customFormat="1" ht="35.25" customHeight="1">
      <c r="A5" s="20" t="s">
        <v>0</v>
      </c>
      <c r="B5" s="21"/>
      <c r="C5" s="22"/>
      <c r="D5" s="31" t="s">
        <v>40</v>
      </c>
      <c r="E5" s="32" t="s">
        <v>207</v>
      </c>
      <c r="F5" s="33" t="s">
        <v>2</v>
      </c>
      <c r="G5" s="33" t="s">
        <v>34</v>
      </c>
      <c r="H5" s="33"/>
      <c r="I5" s="33" t="s">
        <v>34</v>
      </c>
      <c r="J5" s="33"/>
      <c r="K5" s="34" t="s">
        <v>208</v>
      </c>
      <c r="L5" s="208" t="s">
        <v>56</v>
      </c>
      <c r="M5" s="208" t="s">
        <v>57</v>
      </c>
      <c r="N5" s="43" t="s">
        <v>55</v>
      </c>
      <c r="O5" s="43" t="s">
        <v>53</v>
      </c>
      <c r="P5" s="43" t="s">
        <v>54</v>
      </c>
      <c r="Q5" s="43"/>
      <c r="R5" s="47" t="s">
        <v>10</v>
      </c>
      <c r="S5" s="67" t="s">
        <v>6</v>
      </c>
      <c r="T5" s="67" t="s">
        <v>11</v>
      </c>
      <c r="U5" s="67" t="s">
        <v>7</v>
      </c>
      <c r="V5" s="67" t="s">
        <v>12</v>
      </c>
      <c r="W5" s="67" t="s">
        <v>8</v>
      </c>
      <c r="X5" s="67" t="s">
        <v>13</v>
      </c>
      <c r="Y5" s="67" t="s">
        <v>9</v>
      </c>
      <c r="Z5" s="67" t="s">
        <v>10</v>
      </c>
      <c r="AA5" s="67" t="s">
        <v>6</v>
      </c>
      <c r="AB5" s="67" t="s">
        <v>11</v>
      </c>
      <c r="AC5" s="67" t="s">
        <v>7</v>
      </c>
      <c r="AD5" s="67" t="s">
        <v>12</v>
      </c>
      <c r="AE5" s="67" t="s">
        <v>8</v>
      </c>
      <c r="AF5" s="67" t="s">
        <v>13</v>
      </c>
      <c r="AG5" s="67" t="s">
        <v>9</v>
      </c>
      <c r="AH5" s="67" t="s">
        <v>10</v>
      </c>
      <c r="AI5" s="67" t="s">
        <v>6</v>
      </c>
      <c r="AJ5" s="67" t="s">
        <v>11</v>
      </c>
      <c r="AK5" s="67" t="s">
        <v>7</v>
      </c>
      <c r="AL5" s="67" t="s">
        <v>12</v>
      </c>
      <c r="AM5" s="67" t="s">
        <v>8</v>
      </c>
      <c r="AN5" s="67" t="s">
        <v>13</v>
      </c>
      <c r="AO5" s="67" t="s">
        <v>9</v>
      </c>
      <c r="AP5" s="67" t="s">
        <v>3</v>
      </c>
      <c r="AQ5" s="67" t="s">
        <v>4</v>
      </c>
      <c r="AR5" s="67" t="s">
        <v>3</v>
      </c>
      <c r="AS5" s="67" t="s">
        <v>4</v>
      </c>
      <c r="AT5" s="67" t="s">
        <v>3</v>
      </c>
      <c r="AU5" s="67" t="s">
        <v>4</v>
      </c>
      <c r="AV5" s="67" t="s">
        <v>3</v>
      </c>
      <c r="AW5" s="67" t="s">
        <v>4</v>
      </c>
      <c r="AX5" s="67" t="s">
        <v>3</v>
      </c>
      <c r="AY5" s="67" t="s">
        <v>4</v>
      </c>
      <c r="AZ5" s="67" t="s">
        <v>3</v>
      </c>
      <c r="BA5" s="67" t="s">
        <v>4</v>
      </c>
      <c r="BB5" s="188" t="s">
        <v>3</v>
      </c>
      <c r="BC5" s="188" t="s">
        <v>4</v>
      </c>
      <c r="BD5" s="67"/>
      <c r="BE5" s="67"/>
      <c r="BF5" s="67"/>
      <c r="BG5" s="67"/>
      <c r="BH5" s="67">
        <f>COUNTIF(E10:E59,"&gt;0")</f>
        <v>19</v>
      </c>
      <c r="BI5" s="67" t="s">
        <v>33</v>
      </c>
      <c r="BJ5" s="67"/>
      <c r="BK5" s="59"/>
      <c r="BL5" s="194"/>
      <c r="BM5" s="5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23"/>
      <c r="CB5" s="23"/>
    </row>
    <row r="6" spans="1:80" s="24" customFormat="1" ht="11.25" customHeight="1">
      <c r="A6" s="20"/>
      <c r="B6" s="21"/>
      <c r="C6" s="299" t="s">
        <v>206</v>
      </c>
      <c r="D6" s="35">
        <v>1</v>
      </c>
      <c r="E6" s="36"/>
      <c r="F6" s="36"/>
      <c r="G6" s="36"/>
      <c r="H6" s="36"/>
      <c r="I6" s="36"/>
      <c r="J6" s="36"/>
      <c r="K6" s="36"/>
      <c r="L6" s="209"/>
      <c r="M6" s="209"/>
      <c r="N6" s="38"/>
      <c r="O6" s="38"/>
      <c r="P6" s="38"/>
      <c r="Q6" s="38"/>
      <c r="R6" s="47">
        <f>IF($K6=360,$K6,0)</f>
        <v>0</v>
      </c>
      <c r="S6" s="67">
        <f>IF(AND($K6&lt;90,$K6&gt;0),$K6,0)</f>
        <v>0</v>
      </c>
      <c r="T6" s="67">
        <f>IF($K6=90,90,0)</f>
        <v>0</v>
      </c>
      <c r="U6" s="67">
        <f>IF(AND($K6&lt;180,$K6&gt;90),$K6,0)</f>
        <v>0</v>
      </c>
      <c r="V6" s="67">
        <f>IF($K6=180,$K6,0)</f>
        <v>0</v>
      </c>
      <c r="W6" s="67">
        <f>IF(AND($K6&lt;270,$K6&gt;180),$K6,0)</f>
        <v>0</v>
      </c>
      <c r="X6" s="67">
        <f>IF($K6=270,$K6,0)</f>
        <v>0</v>
      </c>
      <c r="Y6" s="67">
        <f>IF(AND($K6&lt;360,$K6&gt;270),$K6,0)</f>
        <v>0</v>
      </c>
      <c r="Z6" s="67">
        <v>0</v>
      </c>
      <c r="AA6" s="67">
        <f>ROUND(IF(S6&lt;&gt;0,SIN(S6*PI()/180)*$E6,0),1)</f>
        <v>0</v>
      </c>
      <c r="AB6" s="67">
        <f>IF(T6&lt;&gt;0,$E6,0)</f>
        <v>0</v>
      </c>
      <c r="AC6" s="67">
        <f>ROUND(IF(U6&lt;&gt;0,SIN(U6*PI()/180)*$E6,0),1)</f>
        <v>0</v>
      </c>
      <c r="AD6" s="67">
        <v>0</v>
      </c>
      <c r="AE6" s="67">
        <f>ROUND(IF(W6&lt;&gt;0,SIN(W6*PI()/180)*$E6,0),1)</f>
        <v>0</v>
      </c>
      <c r="AF6" s="67">
        <f>IF(X6&lt;&gt;0,-$E6,0)</f>
        <v>0</v>
      </c>
      <c r="AG6" s="67">
        <f>ROUND(IF(Y6&lt;&gt;0,SIN(Y6*PI()/180)*$E6,0),1)</f>
        <v>0</v>
      </c>
      <c r="AH6" s="67">
        <f>IF(R6&lt;&gt;0,$E6,0)</f>
        <v>0</v>
      </c>
      <c r="AI6" s="67">
        <f>ROUND(IF(S6&lt;&gt;0,COS(S6*PI()/180)*$E6,0),1)</f>
        <v>0</v>
      </c>
      <c r="AJ6" s="67">
        <v>0</v>
      </c>
      <c r="AK6" s="67">
        <f>ROUND(IF(U6&lt;&gt;0,COS(U6*PI()/180)*$E6,0),1)</f>
        <v>0</v>
      </c>
      <c r="AL6" s="67">
        <f>IF(V6&lt;&gt;0,-$E6,0)</f>
        <v>0</v>
      </c>
      <c r="AM6" s="67">
        <f>ROUND(IF(W6&lt;&gt;0,COS(W6*PI()/180)*$E6,0),1)</f>
        <v>0</v>
      </c>
      <c r="AN6" s="67">
        <v>0</v>
      </c>
      <c r="AO6" s="67">
        <f>ROUND(IF(Y6&lt;&gt;0,COS(Y6*PI()/180)*$E6,0),1)</f>
        <v>0</v>
      </c>
      <c r="AP6" s="67">
        <f>SUM(Z6:AG6)</f>
        <v>0</v>
      </c>
      <c r="AQ6" s="67">
        <f>SUM(AH6:AO6)</f>
        <v>0</v>
      </c>
      <c r="AR6" s="67">
        <v>0</v>
      </c>
      <c r="AS6" s="67">
        <v>0</v>
      </c>
      <c r="AT6" s="67">
        <f t="shared" ref="AT6:AU9" si="0">AP6-AR6</f>
        <v>0</v>
      </c>
      <c r="AU6" s="67">
        <f t="shared" si="0"/>
        <v>0</v>
      </c>
      <c r="AV6" s="67">
        <f>AT6</f>
        <v>0</v>
      </c>
      <c r="AW6" s="67">
        <f>AU6</f>
        <v>0</v>
      </c>
      <c r="AX6" s="67">
        <f t="shared" ref="AX6:AY9" si="1">AV6-AV$62</f>
        <v>0</v>
      </c>
      <c r="AY6" s="67">
        <f t="shared" si="1"/>
        <v>0</v>
      </c>
      <c r="AZ6" s="67">
        <f t="shared" ref="AZ6:BA9" si="2">AX6+AX$66</f>
        <v>3.5999999999767169</v>
      </c>
      <c r="BA6" s="67">
        <f t="shared" si="2"/>
        <v>288.29999999998836</v>
      </c>
      <c r="BB6" s="188">
        <f t="shared" ref="BB6:BC10" si="3">AZ6</f>
        <v>3.5999999999767169</v>
      </c>
      <c r="BC6" s="188">
        <f t="shared" si="3"/>
        <v>288.29999999998836</v>
      </c>
      <c r="BD6" s="67"/>
      <c r="BE6" s="67"/>
      <c r="BF6" s="67"/>
      <c r="BG6" s="67"/>
      <c r="BH6" s="67"/>
      <c r="BI6" s="67"/>
      <c r="BJ6" s="67"/>
      <c r="BK6" s="59"/>
      <c r="BL6" s="194"/>
      <c r="BM6" s="5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23"/>
      <c r="CB6" s="23"/>
    </row>
    <row r="7" spans="1:80" s="24" customFormat="1" ht="11.25" customHeight="1">
      <c r="A7" s="20"/>
      <c r="B7" s="21"/>
      <c r="C7" s="299"/>
      <c r="D7" s="35">
        <v>2</v>
      </c>
      <c r="E7" s="36"/>
      <c r="F7" s="36"/>
      <c r="G7" s="36"/>
      <c r="H7" s="36"/>
      <c r="I7" s="36"/>
      <c r="J7" s="36"/>
      <c r="K7" s="36"/>
      <c r="L7" s="209"/>
      <c r="M7" s="209"/>
      <c r="N7" s="38"/>
      <c r="O7" s="38"/>
      <c r="P7" s="38"/>
      <c r="Q7" s="38"/>
      <c r="R7" s="47">
        <f>IF($K7=360,$K7,0)</f>
        <v>0</v>
      </c>
      <c r="S7" s="67">
        <f>IF(AND($K7&lt;90,$K7&gt;0),$K7,0)</f>
        <v>0</v>
      </c>
      <c r="T7" s="67">
        <f>IF($K7=90,90,0)</f>
        <v>0</v>
      </c>
      <c r="U7" s="67">
        <f>IF(AND($K7&lt;180,$K7&gt;90),$K7,0)</f>
        <v>0</v>
      </c>
      <c r="V7" s="67">
        <f>IF($K7=180,$K7,0)</f>
        <v>0</v>
      </c>
      <c r="W7" s="67">
        <f>IF(AND($K7&lt;270,$K7&gt;180),$K7,0)</f>
        <v>0</v>
      </c>
      <c r="X7" s="67">
        <f>IF($K7=270,$K7,0)</f>
        <v>0</v>
      </c>
      <c r="Y7" s="67">
        <f>IF(AND($K7&lt;360,$K7&gt;270),$K7,0)</f>
        <v>0</v>
      </c>
      <c r="Z7" s="67">
        <v>0</v>
      </c>
      <c r="AA7" s="67">
        <f>ROUND(IF(S7&lt;&gt;0,SIN(S7*PI()/180)*$E7,0),1)</f>
        <v>0</v>
      </c>
      <c r="AB7" s="67">
        <f>IF(T7&lt;&gt;0,$E7,0)</f>
        <v>0</v>
      </c>
      <c r="AC7" s="67">
        <f>ROUND(IF(U7&lt;&gt;0,SIN(U7*PI()/180)*$E7,0),1)</f>
        <v>0</v>
      </c>
      <c r="AD7" s="67">
        <v>0</v>
      </c>
      <c r="AE7" s="67">
        <f>ROUND(IF(W7&lt;&gt;0,SIN(W7*PI()/180)*$E7,0),1)</f>
        <v>0</v>
      </c>
      <c r="AF7" s="67">
        <f>IF(X7&lt;&gt;0,-$E7,0)</f>
        <v>0</v>
      </c>
      <c r="AG7" s="67">
        <f>ROUND(IF(Y7&lt;&gt;0,SIN(Y7*PI()/180)*$E7,0),1)</f>
        <v>0</v>
      </c>
      <c r="AH7" s="67">
        <f>IF(R7&lt;&gt;0,$E7,0)</f>
        <v>0</v>
      </c>
      <c r="AI7" s="67">
        <f>ROUND(IF(S7&lt;&gt;0,COS(S7*PI()/180)*$E7,0),1)</f>
        <v>0</v>
      </c>
      <c r="AJ7" s="67">
        <v>0</v>
      </c>
      <c r="AK7" s="67">
        <f>ROUND(IF(U7&lt;&gt;0,COS(U7*PI()/180)*$E7,0),1)</f>
        <v>0</v>
      </c>
      <c r="AL7" s="67">
        <f>IF(V7&lt;&gt;0,-$E7,0)</f>
        <v>0</v>
      </c>
      <c r="AM7" s="67">
        <f>ROUND(IF(W7&lt;&gt;0,COS(W7*PI()/180)*$E7,0),1)</f>
        <v>0</v>
      </c>
      <c r="AN7" s="67">
        <v>0</v>
      </c>
      <c r="AO7" s="67">
        <f>ROUND(IF(Y7&lt;&gt;0,COS(Y7*PI()/180)*$E7,0),1)</f>
        <v>0</v>
      </c>
      <c r="AP7" s="67">
        <f>SUM(Z7:AG7)</f>
        <v>0</v>
      </c>
      <c r="AQ7" s="67">
        <f>SUM(AH7:AO7)</f>
        <v>0</v>
      </c>
      <c r="AR7" s="67">
        <v>0</v>
      </c>
      <c r="AS7" s="67">
        <v>0</v>
      </c>
      <c r="AT7" s="67">
        <f t="shared" si="0"/>
        <v>0</v>
      </c>
      <c r="AU7" s="67">
        <f t="shared" si="0"/>
        <v>0</v>
      </c>
      <c r="AV7" s="67">
        <f t="shared" ref="AV7:AW9" si="4">AT6+AV6</f>
        <v>0</v>
      </c>
      <c r="AW7" s="67">
        <f t="shared" si="4"/>
        <v>0</v>
      </c>
      <c r="AX7" s="67">
        <f t="shared" si="1"/>
        <v>0</v>
      </c>
      <c r="AY7" s="67">
        <f t="shared" si="1"/>
        <v>0</v>
      </c>
      <c r="AZ7" s="67">
        <f t="shared" si="2"/>
        <v>3.5999999999767169</v>
      </c>
      <c r="BA7" s="67">
        <f t="shared" si="2"/>
        <v>288.29999999998836</v>
      </c>
      <c r="BB7" s="188">
        <f t="shared" si="3"/>
        <v>3.5999999999767169</v>
      </c>
      <c r="BC7" s="188">
        <f t="shared" si="3"/>
        <v>288.29999999998836</v>
      </c>
      <c r="BD7" s="67"/>
      <c r="BE7" s="67"/>
      <c r="BF7" s="67"/>
      <c r="BG7" s="67"/>
      <c r="BH7" s="67"/>
      <c r="BI7" s="67"/>
      <c r="BJ7" s="67"/>
      <c r="BK7" s="59"/>
      <c r="BL7" s="194"/>
      <c r="BM7" s="5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23"/>
      <c r="CB7" s="23"/>
    </row>
    <row r="8" spans="1:80" s="24" customFormat="1" ht="11.25" customHeight="1">
      <c r="A8" s="20"/>
      <c r="B8" s="21"/>
      <c r="C8" s="299"/>
      <c r="D8" s="35">
        <v>3</v>
      </c>
      <c r="E8" s="36"/>
      <c r="F8" s="36"/>
      <c r="G8" s="36"/>
      <c r="H8" s="36"/>
      <c r="I8" s="36"/>
      <c r="J8" s="36"/>
      <c r="K8" s="36"/>
      <c r="L8" s="209"/>
      <c r="M8" s="209"/>
      <c r="N8" s="38"/>
      <c r="O8" s="38"/>
      <c r="P8" s="38"/>
      <c r="Q8" s="38"/>
      <c r="R8" s="47">
        <f>IF($K8=360,$K8,0)</f>
        <v>0</v>
      </c>
      <c r="S8" s="67">
        <f>IF(AND($K8&lt;90,$K8&gt;0),$K8,0)</f>
        <v>0</v>
      </c>
      <c r="T8" s="67">
        <f>IF($K8=90,90,0)</f>
        <v>0</v>
      </c>
      <c r="U8" s="67">
        <f>IF(AND($K8&lt;180,$K8&gt;90),$K8,0)</f>
        <v>0</v>
      </c>
      <c r="V8" s="67">
        <f>IF($K8=180,$K8,0)</f>
        <v>0</v>
      </c>
      <c r="W8" s="67">
        <f>IF(AND($K8&lt;270,$K8&gt;180),$K8,0)</f>
        <v>0</v>
      </c>
      <c r="X8" s="67">
        <f>IF($K8=270,$K8,0)</f>
        <v>0</v>
      </c>
      <c r="Y8" s="67">
        <f>IF(AND($K8&lt;360,$K8&gt;270),$K8,0)</f>
        <v>0</v>
      </c>
      <c r="Z8" s="67">
        <v>0</v>
      </c>
      <c r="AA8" s="67">
        <f>ROUND(IF(S8&lt;&gt;0,SIN(S8*PI()/180)*$E8,0),1)</f>
        <v>0</v>
      </c>
      <c r="AB8" s="67">
        <f>IF(T8&lt;&gt;0,$E8,0)</f>
        <v>0</v>
      </c>
      <c r="AC8" s="67">
        <f>ROUND(IF(U8&lt;&gt;0,SIN(U8*PI()/180)*$E8,0),1)</f>
        <v>0</v>
      </c>
      <c r="AD8" s="67">
        <v>0</v>
      </c>
      <c r="AE8" s="67">
        <f>ROUND(IF(W8&lt;&gt;0,SIN(W8*PI()/180)*$E8,0),1)</f>
        <v>0</v>
      </c>
      <c r="AF8" s="67">
        <f>IF(X8&lt;&gt;0,-$E8,0)</f>
        <v>0</v>
      </c>
      <c r="AG8" s="67">
        <f>ROUND(IF(Y8&lt;&gt;0,SIN(Y8*PI()/180)*$E8,0),1)</f>
        <v>0</v>
      </c>
      <c r="AH8" s="67">
        <f>IF(R8&lt;&gt;0,$E8,0)</f>
        <v>0</v>
      </c>
      <c r="AI8" s="67">
        <f>ROUND(IF(S8&lt;&gt;0,COS(S8*PI()/180)*$E8,0),1)</f>
        <v>0</v>
      </c>
      <c r="AJ8" s="67">
        <v>0</v>
      </c>
      <c r="AK8" s="67">
        <f>ROUND(IF(U8&lt;&gt;0,COS(U8*PI()/180)*$E8,0),1)</f>
        <v>0</v>
      </c>
      <c r="AL8" s="67">
        <f>IF(V8&lt;&gt;0,-$E8,0)</f>
        <v>0</v>
      </c>
      <c r="AM8" s="67">
        <f>ROUND(IF(W8&lt;&gt;0,COS(W8*PI()/180)*$E8,0),1)</f>
        <v>0</v>
      </c>
      <c r="AN8" s="67">
        <v>0</v>
      </c>
      <c r="AO8" s="67">
        <f>ROUND(IF(Y8&lt;&gt;0,COS(Y8*PI()/180)*$E8,0),1)</f>
        <v>0</v>
      </c>
      <c r="AP8" s="67">
        <f>SUM(Z8:AG8)</f>
        <v>0</v>
      </c>
      <c r="AQ8" s="67">
        <f>SUM(AH8:AO8)</f>
        <v>0</v>
      </c>
      <c r="AR8" s="67">
        <v>0</v>
      </c>
      <c r="AS8" s="67">
        <v>0</v>
      </c>
      <c r="AT8" s="67">
        <f t="shared" si="0"/>
        <v>0</v>
      </c>
      <c r="AU8" s="67">
        <f t="shared" si="0"/>
        <v>0</v>
      </c>
      <c r="AV8" s="67">
        <f t="shared" si="4"/>
        <v>0</v>
      </c>
      <c r="AW8" s="67">
        <f t="shared" si="4"/>
        <v>0</v>
      </c>
      <c r="AX8" s="67">
        <f t="shared" si="1"/>
        <v>0</v>
      </c>
      <c r="AY8" s="67">
        <f t="shared" si="1"/>
        <v>0</v>
      </c>
      <c r="AZ8" s="67">
        <f t="shared" si="2"/>
        <v>3.5999999999767169</v>
      </c>
      <c r="BA8" s="67">
        <f t="shared" si="2"/>
        <v>288.29999999998836</v>
      </c>
      <c r="BB8" s="188">
        <f t="shared" si="3"/>
        <v>3.5999999999767169</v>
      </c>
      <c r="BC8" s="188">
        <f t="shared" si="3"/>
        <v>288.29999999998836</v>
      </c>
      <c r="BD8" s="67"/>
      <c r="BE8" s="67"/>
      <c r="BF8" s="67"/>
      <c r="BG8" s="67"/>
      <c r="BH8" s="67"/>
      <c r="BI8" s="67"/>
      <c r="BJ8" s="67"/>
      <c r="BK8" s="59"/>
      <c r="BL8" s="194"/>
      <c r="BM8" s="5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23"/>
      <c r="CB8" s="23"/>
    </row>
    <row r="9" spans="1:80" s="24" customFormat="1" ht="27" customHeight="1">
      <c r="A9" s="20"/>
      <c r="B9" s="21"/>
      <c r="C9" s="22"/>
      <c r="D9" s="133"/>
      <c r="E9" s="134" t="s">
        <v>209</v>
      </c>
      <c r="F9" s="133"/>
      <c r="G9" s="133"/>
      <c r="H9" s="133"/>
      <c r="I9" s="133"/>
      <c r="J9" s="133"/>
      <c r="K9" s="134" t="s">
        <v>210</v>
      </c>
      <c r="L9" s="210"/>
      <c r="M9" s="210"/>
      <c r="N9" s="39"/>
      <c r="O9" s="39"/>
      <c r="P9" s="39"/>
      <c r="Q9" s="39"/>
      <c r="R9" s="47">
        <f>IF($K9=360,$K9,0)</f>
        <v>0</v>
      </c>
      <c r="S9" s="67">
        <f>IF(AND($K9&lt;90,$K9&gt;0),$K9,0)</f>
        <v>0</v>
      </c>
      <c r="T9" s="67">
        <f>IF($K9=90,90,0)</f>
        <v>0</v>
      </c>
      <c r="U9" s="67">
        <f>IF(AND($K9&lt;180,$K9&gt;90),$K9,0)</f>
        <v>0</v>
      </c>
      <c r="V9" s="67">
        <f>IF($K9=180,$K9,0)</f>
        <v>0</v>
      </c>
      <c r="W9" s="67">
        <f>IF(AND($K9&lt;270,$K9&gt;180),$K9,0)</f>
        <v>0</v>
      </c>
      <c r="X9" s="67">
        <f>IF($K9=270,$K9,0)</f>
        <v>0</v>
      </c>
      <c r="Y9" s="67">
        <f>IF(AND($K9&lt;360,$K9&gt;270),$K9,0)</f>
        <v>0</v>
      </c>
      <c r="Z9" s="67">
        <v>0</v>
      </c>
      <c r="AA9" s="67">
        <f>ROUND(IF(S9&lt;&gt;0,SIN(S9*PI()/180)*$E9,0),1)</f>
        <v>0</v>
      </c>
      <c r="AB9" s="67">
        <f>IF(T9&lt;&gt;0,$E9,0)</f>
        <v>0</v>
      </c>
      <c r="AC9" s="67">
        <f>ROUND(IF(U9&lt;&gt;0,SIN(U9*PI()/180)*$E9,0),1)</f>
        <v>0</v>
      </c>
      <c r="AD9" s="67">
        <v>0</v>
      </c>
      <c r="AE9" s="67">
        <f>ROUND(IF(W9&lt;&gt;0,SIN(W9*PI()/180)*$E9,0),1)</f>
        <v>0</v>
      </c>
      <c r="AF9" s="67">
        <f>IF(X9&lt;&gt;0,-$E9,0)</f>
        <v>0</v>
      </c>
      <c r="AG9" s="67">
        <f>ROUND(IF(Y9&lt;&gt;0,SIN(Y9*PI()/180)*$E9,0),1)</f>
        <v>0</v>
      </c>
      <c r="AH9" s="67">
        <f>IF(R9&lt;&gt;0,$E9,0)</f>
        <v>0</v>
      </c>
      <c r="AI9" s="67">
        <f>ROUND(IF(S9&lt;&gt;0,COS(S9*PI()/180)*$E9,0),1)</f>
        <v>0</v>
      </c>
      <c r="AJ9" s="67">
        <v>0</v>
      </c>
      <c r="AK9" s="67">
        <f>ROUND(IF(U9&lt;&gt;0,COS(U9*PI()/180)*$E9,0),1)</f>
        <v>0</v>
      </c>
      <c r="AL9" s="67">
        <f>IF(V9&lt;&gt;0,-$E9,0)</f>
        <v>0</v>
      </c>
      <c r="AM9" s="67">
        <f>ROUND(IF(W9&lt;&gt;0,COS(W9*PI()/180)*$E9,0),1)</f>
        <v>0</v>
      </c>
      <c r="AN9" s="67">
        <v>0</v>
      </c>
      <c r="AO9" s="67">
        <f>ROUND(IF(Y9&lt;&gt;0,COS(Y9*PI()/180)*$E9,0),1)</f>
        <v>0</v>
      </c>
      <c r="AP9" s="67">
        <f>SUM(Z9:AG9)</f>
        <v>0</v>
      </c>
      <c r="AQ9" s="67">
        <f>SUM(AH9:AO9)</f>
        <v>0</v>
      </c>
      <c r="AR9" s="67">
        <v>0</v>
      </c>
      <c r="AS9" s="67">
        <v>0</v>
      </c>
      <c r="AT9" s="67">
        <f t="shared" si="0"/>
        <v>0</v>
      </c>
      <c r="AU9" s="67">
        <f t="shared" si="0"/>
        <v>0</v>
      </c>
      <c r="AV9" s="67">
        <f t="shared" si="4"/>
        <v>0</v>
      </c>
      <c r="AW9" s="67">
        <f t="shared" si="4"/>
        <v>0</v>
      </c>
      <c r="AX9" s="67">
        <f t="shared" si="1"/>
        <v>0</v>
      </c>
      <c r="AY9" s="67">
        <f t="shared" si="1"/>
        <v>0</v>
      </c>
      <c r="AZ9" s="67">
        <f t="shared" si="2"/>
        <v>3.5999999999767169</v>
      </c>
      <c r="BA9" s="67">
        <f t="shared" si="2"/>
        <v>288.29999999998836</v>
      </c>
      <c r="BB9" s="188">
        <f t="shared" si="3"/>
        <v>3.5999999999767169</v>
      </c>
      <c r="BC9" s="188">
        <f t="shared" si="3"/>
        <v>288.29999999998836</v>
      </c>
      <c r="BD9" s="67"/>
      <c r="BE9" s="67"/>
      <c r="BF9" s="67"/>
      <c r="BG9" s="67"/>
      <c r="BH9" s="67"/>
      <c r="BI9" s="67"/>
      <c r="BJ9" s="67"/>
      <c r="BK9" s="59"/>
      <c r="BL9" s="194"/>
      <c r="BM9" s="5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23"/>
      <c r="CB9" s="23"/>
    </row>
    <row r="10" spans="1:80" s="27" customFormat="1" ht="11.25" customHeight="1">
      <c r="A10" s="25">
        <v>1</v>
      </c>
      <c r="B10" s="26"/>
      <c r="C10" s="297" t="s">
        <v>51</v>
      </c>
      <c r="D10" s="49">
        <v>1</v>
      </c>
      <c r="E10" s="135">
        <f>ROUND((O10^2+P10^2)^(1/2),1)</f>
        <v>10.199999999999999</v>
      </c>
      <c r="F10" s="135"/>
      <c r="G10" s="135"/>
      <c r="H10" s="135"/>
      <c r="I10" s="135"/>
      <c r="J10" s="135"/>
      <c r="K10" s="135">
        <f>ROUND(SUM(R10:Y10),1)</f>
        <v>126.2</v>
      </c>
      <c r="L10" s="211">
        <v>555960</v>
      </c>
      <c r="M10" s="211">
        <v>326526.59999999998</v>
      </c>
      <c r="N10" s="44">
        <f>M10*1000000+L10</f>
        <v>326527155960</v>
      </c>
      <c r="O10" s="40">
        <f>L11-L10</f>
        <v>8.1999999999534339</v>
      </c>
      <c r="P10" s="40">
        <f>M11-M10</f>
        <v>-6</v>
      </c>
      <c r="Q10" s="40"/>
      <c r="R10" s="47">
        <f>IF(AND($O10=0,$P10&gt;0),0,0)</f>
        <v>0</v>
      </c>
      <c r="S10" s="67">
        <f>IF(AND($O10&gt;0,$P10&gt;0),ATAN($O10/$P10)*180/PI(),0)</f>
        <v>0</v>
      </c>
      <c r="T10" s="67">
        <f>IF(AND($O10&gt;0,$P10=0),90,0)</f>
        <v>0</v>
      </c>
      <c r="U10" s="67">
        <f>IF(AND($O10&gt;0,$P10&lt;0),180+ATAN($O10/$P10)*180/PI(),0)</f>
        <v>126.19320730571974</v>
      </c>
      <c r="V10" s="67">
        <f>IF(AND($O10=0,$P10&lt;0),180,0)</f>
        <v>0</v>
      </c>
      <c r="W10" s="67">
        <f>IF(AND($O10&lt;0,$P10&lt;0),180+ATAN($O10/$P10)*180/PI(),0)</f>
        <v>0</v>
      </c>
      <c r="X10" s="67">
        <f>IF(AND($O10&lt;0,$P10=0),270,0)</f>
        <v>0</v>
      </c>
      <c r="Y10" s="67">
        <f>IF(AND($O10&lt;0,$P10&gt;0),360+ATAN($O10/$P10)*180/PI(),0)</f>
        <v>0</v>
      </c>
      <c r="Z10" s="52">
        <v>0</v>
      </c>
      <c r="AA10" s="52">
        <f t="shared" ref="AA10:AA16" si="5">ROUND(IF(S10&lt;&gt;0,SIN(S10*PI()/180)*$E10,0),1)</f>
        <v>0</v>
      </c>
      <c r="AB10" s="52">
        <f t="shared" ref="AB10:AB16" si="6">IF(T10&lt;&gt;0,$E10,0)</f>
        <v>0</v>
      </c>
      <c r="AC10" s="52">
        <f t="shared" ref="AC10:AC16" si="7">ROUND(IF(U10&lt;&gt;0,SIN(U10*PI()/180)*$E10,0),1)</f>
        <v>8.1999999999999993</v>
      </c>
      <c r="AD10" s="52">
        <v>0</v>
      </c>
      <c r="AE10" s="52">
        <f t="shared" ref="AE10:AE16" si="8">ROUND(IF(W10&lt;&gt;0,SIN(W10*PI()/180)*$E10,0),1)</f>
        <v>0</v>
      </c>
      <c r="AF10" s="52">
        <f t="shared" ref="AF10:AF16" si="9">IF(X10&lt;&gt;0,-$E10,0)</f>
        <v>0</v>
      </c>
      <c r="AG10" s="52">
        <f t="shared" ref="AG10:AG16" si="10">ROUND(IF(Y10&lt;&gt;0,SIN(Y10*PI()/180)*$E10,0),1)</f>
        <v>0</v>
      </c>
      <c r="AH10" s="52">
        <f t="shared" ref="AH10:AH16" si="11">IF(R10&lt;&gt;0,$E10,0)</f>
        <v>0</v>
      </c>
      <c r="AI10" s="52">
        <f t="shared" ref="AI10:AI16" si="12">ROUND(IF(S10&lt;&gt;0,COS(S10*PI()/180)*$E10,0),1)</f>
        <v>0</v>
      </c>
      <c r="AJ10" s="52">
        <v>0</v>
      </c>
      <c r="AK10" s="52">
        <f t="shared" ref="AK10:AK16" si="13">ROUND(IF(U10&lt;&gt;0,COS(U10*PI()/180)*$E10,0),1)</f>
        <v>-6</v>
      </c>
      <c r="AL10" s="52">
        <f t="shared" ref="AL10:AL16" si="14">IF(V10&lt;&gt;0,-$E10,0)</f>
        <v>0</v>
      </c>
      <c r="AM10" s="52">
        <f t="shared" ref="AM10:AM16" si="15">ROUND(IF(W10&lt;&gt;0,COS(W10*PI()/180)*$E10,0),1)</f>
        <v>0</v>
      </c>
      <c r="AN10" s="52">
        <v>0</v>
      </c>
      <c r="AO10" s="52">
        <f t="shared" ref="AO10:AO16" si="16">ROUND(IF(Y10&lt;&gt;0,COS(Y10*PI()/180)*$E10,0),1)</f>
        <v>0</v>
      </c>
      <c r="AP10" s="67">
        <f>O10</f>
        <v>8.1999999999534339</v>
      </c>
      <c r="AQ10" s="67">
        <f>P10</f>
        <v>-6</v>
      </c>
      <c r="AR10" s="85">
        <f t="shared" ref="AR10:AR16" si="17">$AP$61/$E$61*$E10</f>
        <v>0</v>
      </c>
      <c r="AS10" s="85">
        <f t="shared" ref="AS10:AS16" si="18">$AQ$61/$E$61*$E10</f>
        <v>0</v>
      </c>
      <c r="AT10" s="85">
        <f t="shared" ref="AT10:AT41" si="19">AP10-AR10</f>
        <v>8.1999999999534339</v>
      </c>
      <c r="AU10" s="85">
        <f t="shared" ref="AU10:AU41" si="20">AQ10-AS10</f>
        <v>-6</v>
      </c>
      <c r="AV10" s="85">
        <f>AT10</f>
        <v>8.1999999999534339</v>
      </c>
      <c r="AW10" s="85">
        <f>AU10</f>
        <v>-6</v>
      </c>
      <c r="AX10" s="85">
        <f>AV10-AV$63</f>
        <v>3.5999999999767169</v>
      </c>
      <c r="AY10" s="85">
        <f>AW10-AW$63</f>
        <v>288.29999999998836</v>
      </c>
      <c r="AZ10" s="85">
        <f>AX10+AX$65</f>
        <v>3.5999999999767169</v>
      </c>
      <c r="BA10" s="85">
        <f>AY10+AY$65</f>
        <v>288.29999999998836</v>
      </c>
      <c r="BB10" s="187">
        <f t="shared" si="3"/>
        <v>3.5999999999767169</v>
      </c>
      <c r="BC10" s="187">
        <f t="shared" si="3"/>
        <v>288.29999999998836</v>
      </c>
      <c r="BD10" s="85">
        <f>BB11-BB59</f>
        <v>8.1999999999534339</v>
      </c>
      <c r="BE10" s="85">
        <f>BC11-BC59</f>
        <v>-6</v>
      </c>
      <c r="BF10" s="85">
        <f t="shared" ref="BF10:BF41" si="21">BB10*BE10</f>
        <v>-21.599999999860302</v>
      </c>
      <c r="BG10" s="85">
        <f t="shared" ref="BG10:BG41" si="22">BC10*BD10</f>
        <v>2364.0599999864794</v>
      </c>
      <c r="BH10" s="52">
        <f>(BH5-2)*180</f>
        <v>3060</v>
      </c>
      <c r="BI10" s="52" t="s">
        <v>34</v>
      </c>
      <c r="BJ10" s="52"/>
      <c r="BK10" s="50"/>
      <c r="BL10" s="193"/>
      <c r="BM10" s="50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16"/>
      <c r="CB10" s="16"/>
    </row>
    <row r="11" spans="1:80" s="27" customFormat="1" ht="11.25" customHeight="1">
      <c r="A11" s="25">
        <v>2</v>
      </c>
      <c r="B11" s="26"/>
      <c r="C11" s="297"/>
      <c r="D11" s="49">
        <v>2</v>
      </c>
      <c r="E11" s="135">
        <f t="shared" ref="E11:E59" si="23">ROUND((O11^2+P11^2)^(1/2),1)</f>
        <v>9.5</v>
      </c>
      <c r="F11" s="135"/>
      <c r="G11" s="135"/>
      <c r="H11" s="135"/>
      <c r="I11" s="135"/>
      <c r="J11" s="135"/>
      <c r="K11" s="135">
        <f t="shared" ref="K11:K59" si="24">ROUND(SUM(R11:Y11),1)</f>
        <v>314.60000000000002</v>
      </c>
      <c r="L11" s="211">
        <v>555968.19999999995</v>
      </c>
      <c r="M11" s="211">
        <v>326520.59999999998</v>
      </c>
      <c r="N11" s="44">
        <f t="shared" ref="N11:N59" si="25">M11*1000000+L11</f>
        <v>326521155968.20001</v>
      </c>
      <c r="O11" s="40">
        <f>IF($N$10=$N11,0,L12-L11)</f>
        <v>-6.7999999999301508</v>
      </c>
      <c r="P11" s="40">
        <f>IF($N$10=$N11,0,M12-M11)</f>
        <v>6.7000000000116415</v>
      </c>
      <c r="Q11" s="40"/>
      <c r="R11" s="47">
        <f t="shared" ref="R11:R59" si="26">IF(AND($O11=0,$P11&gt;0),0,0)</f>
        <v>0</v>
      </c>
      <c r="S11" s="67">
        <f t="shared" ref="S11:S59" si="27">IF(AND($O11&gt;0,$P11&gt;0),ATAN($O11/$P11)*180/PI(),0)</f>
        <v>0</v>
      </c>
      <c r="T11" s="67">
        <f t="shared" ref="T11:T59" si="28">IF(AND($O11&gt;0,$P11=0),90,0)</f>
        <v>0</v>
      </c>
      <c r="U11" s="67">
        <f t="shared" ref="U11:U59" si="29">IF(AND($O11&gt;0,$P11&lt;0),180+ATAN($O11/$P11)*180/PI(),0)</f>
        <v>0</v>
      </c>
      <c r="V11" s="67">
        <f t="shared" ref="V11:V59" si="30">IF(AND($O11=0,$P11&lt;0),180,0)</f>
        <v>0</v>
      </c>
      <c r="W11" s="67">
        <f t="shared" ref="W11:W59" si="31">IF(AND($O11&lt;0,$P11&lt;0),180+ATAN($O11/$P11)*180/PI(),0)</f>
        <v>0</v>
      </c>
      <c r="X11" s="67">
        <f t="shared" ref="X11:X59" si="32">IF(AND($O11&lt;0,$P11=0),270,0)</f>
        <v>0</v>
      </c>
      <c r="Y11" s="67">
        <f t="shared" ref="Y11:Y59" si="33">IF(AND($O11&lt;0,$P11&gt;0),360+ATAN($O11/$P11)*180/PI(),0)</f>
        <v>314.57559458098251</v>
      </c>
      <c r="Z11" s="52">
        <v>0</v>
      </c>
      <c r="AA11" s="52">
        <f t="shared" si="5"/>
        <v>0</v>
      </c>
      <c r="AB11" s="52">
        <f t="shared" si="6"/>
        <v>0</v>
      </c>
      <c r="AC11" s="52">
        <f t="shared" si="7"/>
        <v>0</v>
      </c>
      <c r="AD11" s="52">
        <v>0</v>
      </c>
      <c r="AE11" s="52">
        <f t="shared" si="8"/>
        <v>0</v>
      </c>
      <c r="AF11" s="52">
        <f t="shared" si="9"/>
        <v>0</v>
      </c>
      <c r="AG11" s="52">
        <f t="shared" si="10"/>
        <v>-6.8</v>
      </c>
      <c r="AH11" s="52">
        <f t="shared" si="11"/>
        <v>0</v>
      </c>
      <c r="AI11" s="52">
        <f t="shared" si="12"/>
        <v>0</v>
      </c>
      <c r="AJ11" s="52">
        <v>0</v>
      </c>
      <c r="AK11" s="52">
        <f t="shared" si="13"/>
        <v>0</v>
      </c>
      <c r="AL11" s="52">
        <f t="shared" si="14"/>
        <v>0</v>
      </c>
      <c r="AM11" s="52">
        <f t="shared" si="15"/>
        <v>0</v>
      </c>
      <c r="AN11" s="52">
        <v>0</v>
      </c>
      <c r="AO11" s="52">
        <f t="shared" si="16"/>
        <v>6.7</v>
      </c>
      <c r="AP11" s="67">
        <f t="shared" ref="AP11:AP58" si="34">O11</f>
        <v>-6.7999999999301508</v>
      </c>
      <c r="AQ11" s="67">
        <f t="shared" ref="AQ11:AQ58" si="35">P11</f>
        <v>6.7000000000116415</v>
      </c>
      <c r="AR11" s="85">
        <f t="shared" si="17"/>
        <v>0</v>
      </c>
      <c r="AS11" s="85">
        <f t="shared" si="18"/>
        <v>0</v>
      </c>
      <c r="AT11" s="85">
        <f t="shared" si="19"/>
        <v>-6.7999999999301508</v>
      </c>
      <c r="AU11" s="85">
        <f t="shared" si="20"/>
        <v>6.7000000000116415</v>
      </c>
      <c r="AV11" s="85">
        <f t="shared" ref="AV11:AV42" si="36">AT10+AV10</f>
        <v>16.399999999906868</v>
      </c>
      <c r="AW11" s="85">
        <f t="shared" ref="AW11:AW42" si="37">AU10+AW10</f>
        <v>-12</v>
      </c>
      <c r="AX11" s="85">
        <f t="shared" ref="AX11:AX59" si="38">AV11-AV$63</f>
        <v>11.799999999930151</v>
      </c>
      <c r="AY11" s="85">
        <f t="shared" ref="AY11:AY59" si="39">AW11-AW$63</f>
        <v>282.29999999998836</v>
      </c>
      <c r="AZ11" s="85">
        <f t="shared" ref="AZ11:AZ59" si="40">AX11+AX$65</f>
        <v>11.799999999930151</v>
      </c>
      <c r="BA11" s="85">
        <f t="shared" ref="BA11:BA59" si="41">AY11+AY$65</f>
        <v>282.29999999998836</v>
      </c>
      <c r="BB11" s="187">
        <f t="shared" ref="BB11:BB59" si="42">AZ11</f>
        <v>11.799999999930151</v>
      </c>
      <c r="BC11" s="187">
        <f t="shared" ref="BC11:BC59" si="43">BA11</f>
        <v>282.29999999998836</v>
      </c>
      <c r="BD11" s="85">
        <f t="shared" ref="BD11:BD42" si="44">BB12-BB10</f>
        <v>1.4000000000232831</v>
      </c>
      <c r="BE11" s="85">
        <f t="shared" ref="BE11:BE42" si="45">BC12-BC10</f>
        <v>0.70000000001164153</v>
      </c>
      <c r="BF11" s="85">
        <f t="shared" si="21"/>
        <v>8.2600000000884748</v>
      </c>
      <c r="BG11" s="85">
        <f t="shared" si="22"/>
        <v>395.22000000655652</v>
      </c>
      <c r="BH11" s="52">
        <f>BH10-I61</f>
        <v>3060</v>
      </c>
      <c r="BI11" s="52" t="s">
        <v>35</v>
      </c>
      <c r="BJ11" s="52"/>
      <c r="BK11" s="50"/>
      <c r="BL11" s="193"/>
      <c r="BM11" s="50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16"/>
      <c r="CB11" s="16"/>
    </row>
    <row r="12" spans="1:80" s="27" customFormat="1" ht="11.25" customHeight="1">
      <c r="A12" s="25">
        <v>3</v>
      </c>
      <c r="B12" s="26"/>
      <c r="C12" s="297"/>
      <c r="D12" s="49">
        <v>3</v>
      </c>
      <c r="E12" s="135">
        <f t="shared" si="23"/>
        <v>27.5</v>
      </c>
      <c r="F12" s="135"/>
      <c r="G12" s="135"/>
      <c r="H12" s="135"/>
      <c r="I12" s="135"/>
      <c r="J12" s="135"/>
      <c r="K12" s="135">
        <f t="shared" si="24"/>
        <v>349.5</v>
      </c>
      <c r="L12" s="211">
        <v>555961.4</v>
      </c>
      <c r="M12" s="211">
        <v>326527.3</v>
      </c>
      <c r="N12" s="44">
        <f t="shared" si="25"/>
        <v>326527855961.40002</v>
      </c>
      <c r="O12" s="40">
        <f t="shared" ref="O12:O59" si="46">IF($N$10=$N12,0,L13-L12)</f>
        <v>-5</v>
      </c>
      <c r="P12" s="40">
        <f t="shared" ref="P12:P59" si="47">IF($N$10=$N12,0,M13-M12)</f>
        <v>27</v>
      </c>
      <c r="Q12" s="40"/>
      <c r="R12" s="47">
        <f t="shared" si="26"/>
        <v>0</v>
      </c>
      <c r="S12" s="67">
        <f t="shared" si="27"/>
        <v>0</v>
      </c>
      <c r="T12" s="67">
        <f t="shared" si="28"/>
        <v>0</v>
      </c>
      <c r="U12" s="67">
        <f t="shared" si="29"/>
        <v>0</v>
      </c>
      <c r="V12" s="67">
        <f t="shared" si="30"/>
        <v>0</v>
      </c>
      <c r="W12" s="67">
        <f t="shared" si="31"/>
        <v>0</v>
      </c>
      <c r="X12" s="67">
        <f t="shared" si="32"/>
        <v>0</v>
      </c>
      <c r="Y12" s="67">
        <f t="shared" si="33"/>
        <v>349.50852298766841</v>
      </c>
      <c r="Z12" s="52">
        <v>0</v>
      </c>
      <c r="AA12" s="52">
        <f t="shared" si="5"/>
        <v>0</v>
      </c>
      <c r="AB12" s="52">
        <f t="shared" si="6"/>
        <v>0</v>
      </c>
      <c r="AC12" s="52">
        <f t="shared" si="7"/>
        <v>0</v>
      </c>
      <c r="AD12" s="52">
        <v>0</v>
      </c>
      <c r="AE12" s="52">
        <f t="shared" si="8"/>
        <v>0</v>
      </c>
      <c r="AF12" s="52">
        <f t="shared" si="9"/>
        <v>0</v>
      </c>
      <c r="AG12" s="52">
        <f t="shared" si="10"/>
        <v>-5</v>
      </c>
      <c r="AH12" s="52">
        <f t="shared" si="11"/>
        <v>0</v>
      </c>
      <c r="AI12" s="52">
        <f t="shared" si="12"/>
        <v>0</v>
      </c>
      <c r="AJ12" s="52">
        <v>0</v>
      </c>
      <c r="AK12" s="52">
        <f t="shared" si="13"/>
        <v>0</v>
      </c>
      <c r="AL12" s="52">
        <f t="shared" si="14"/>
        <v>0</v>
      </c>
      <c r="AM12" s="52">
        <f t="shared" si="15"/>
        <v>0</v>
      </c>
      <c r="AN12" s="52">
        <v>0</v>
      </c>
      <c r="AO12" s="52">
        <f t="shared" si="16"/>
        <v>27</v>
      </c>
      <c r="AP12" s="67">
        <f t="shared" si="34"/>
        <v>-5</v>
      </c>
      <c r="AQ12" s="67">
        <f t="shared" si="35"/>
        <v>27</v>
      </c>
      <c r="AR12" s="85">
        <f t="shared" si="17"/>
        <v>0</v>
      </c>
      <c r="AS12" s="85">
        <f t="shared" si="18"/>
        <v>0</v>
      </c>
      <c r="AT12" s="85">
        <f t="shared" si="19"/>
        <v>-5</v>
      </c>
      <c r="AU12" s="85">
        <f t="shared" si="20"/>
        <v>27</v>
      </c>
      <c r="AV12" s="85">
        <f t="shared" si="36"/>
        <v>9.5999999999767169</v>
      </c>
      <c r="AW12" s="85">
        <f t="shared" si="37"/>
        <v>-5.2999999999883585</v>
      </c>
      <c r="AX12" s="85">
        <f t="shared" si="38"/>
        <v>5</v>
      </c>
      <c r="AY12" s="85">
        <f t="shared" si="39"/>
        <v>289</v>
      </c>
      <c r="AZ12" s="85">
        <f t="shared" si="40"/>
        <v>5</v>
      </c>
      <c r="BA12" s="85">
        <f t="shared" si="41"/>
        <v>289</v>
      </c>
      <c r="BB12" s="187">
        <f t="shared" si="42"/>
        <v>5</v>
      </c>
      <c r="BC12" s="187">
        <f t="shared" si="43"/>
        <v>289</v>
      </c>
      <c r="BD12" s="85">
        <f t="shared" si="44"/>
        <v>-11.799999999930151</v>
      </c>
      <c r="BE12" s="85">
        <f t="shared" si="45"/>
        <v>33.700000000011642</v>
      </c>
      <c r="BF12" s="85">
        <f t="shared" si="21"/>
        <v>168.50000000005821</v>
      </c>
      <c r="BG12" s="85">
        <f t="shared" si="22"/>
        <v>-3410.1999999798136</v>
      </c>
      <c r="BH12" s="52"/>
      <c r="BI12" s="52"/>
      <c r="BJ12" s="52"/>
      <c r="BK12" s="50"/>
      <c r="BL12" s="193"/>
      <c r="BM12" s="50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16"/>
      <c r="CB12" s="16"/>
    </row>
    <row r="13" spans="1:80" s="27" customFormat="1" ht="11.25" customHeight="1">
      <c r="A13" s="25">
        <v>4</v>
      </c>
      <c r="B13" s="26"/>
      <c r="C13" s="297"/>
      <c r="D13" s="49">
        <v>4</v>
      </c>
      <c r="E13" s="135">
        <f t="shared" si="23"/>
        <v>46.4</v>
      </c>
      <c r="F13" s="135"/>
      <c r="G13" s="135"/>
      <c r="H13" s="135"/>
      <c r="I13" s="135"/>
      <c r="J13" s="135"/>
      <c r="K13" s="135">
        <f t="shared" si="24"/>
        <v>18</v>
      </c>
      <c r="L13" s="211">
        <v>555956.4</v>
      </c>
      <c r="M13" s="211">
        <v>326554.3</v>
      </c>
      <c r="N13" s="44">
        <f t="shared" si="25"/>
        <v>326554855956.40002</v>
      </c>
      <c r="O13" s="40">
        <f t="shared" si="46"/>
        <v>14.299999999930151</v>
      </c>
      <c r="P13" s="40">
        <f t="shared" si="47"/>
        <v>44.100000000034925</v>
      </c>
      <c r="Q13" s="40"/>
      <c r="R13" s="47">
        <f t="shared" si="26"/>
        <v>0</v>
      </c>
      <c r="S13" s="67">
        <f t="shared" si="27"/>
        <v>17.965962466205085</v>
      </c>
      <c r="T13" s="67">
        <f t="shared" si="28"/>
        <v>0</v>
      </c>
      <c r="U13" s="67">
        <f t="shared" si="29"/>
        <v>0</v>
      </c>
      <c r="V13" s="67">
        <f t="shared" si="30"/>
        <v>0</v>
      </c>
      <c r="W13" s="67">
        <f t="shared" si="31"/>
        <v>0</v>
      </c>
      <c r="X13" s="67">
        <f t="shared" si="32"/>
        <v>0</v>
      </c>
      <c r="Y13" s="67">
        <f t="shared" si="33"/>
        <v>0</v>
      </c>
      <c r="Z13" s="52">
        <v>0</v>
      </c>
      <c r="AA13" s="52">
        <f t="shared" si="5"/>
        <v>14.3</v>
      </c>
      <c r="AB13" s="52">
        <f t="shared" si="6"/>
        <v>0</v>
      </c>
      <c r="AC13" s="52">
        <f t="shared" si="7"/>
        <v>0</v>
      </c>
      <c r="AD13" s="52">
        <v>0</v>
      </c>
      <c r="AE13" s="52">
        <f t="shared" si="8"/>
        <v>0</v>
      </c>
      <c r="AF13" s="52">
        <f t="shared" si="9"/>
        <v>0</v>
      </c>
      <c r="AG13" s="52">
        <f t="shared" si="10"/>
        <v>0</v>
      </c>
      <c r="AH13" s="52">
        <f t="shared" si="11"/>
        <v>0</v>
      </c>
      <c r="AI13" s="52">
        <f t="shared" si="12"/>
        <v>44.1</v>
      </c>
      <c r="AJ13" s="52">
        <v>0</v>
      </c>
      <c r="AK13" s="52">
        <f t="shared" si="13"/>
        <v>0</v>
      </c>
      <c r="AL13" s="52">
        <f t="shared" si="14"/>
        <v>0</v>
      </c>
      <c r="AM13" s="52">
        <f t="shared" si="15"/>
        <v>0</v>
      </c>
      <c r="AN13" s="52">
        <v>0</v>
      </c>
      <c r="AO13" s="52">
        <f t="shared" si="16"/>
        <v>0</v>
      </c>
      <c r="AP13" s="67">
        <f t="shared" si="34"/>
        <v>14.299999999930151</v>
      </c>
      <c r="AQ13" s="67">
        <f t="shared" si="35"/>
        <v>44.100000000034925</v>
      </c>
      <c r="AR13" s="85">
        <f t="shared" si="17"/>
        <v>0</v>
      </c>
      <c r="AS13" s="85">
        <f t="shared" si="18"/>
        <v>0</v>
      </c>
      <c r="AT13" s="85">
        <f t="shared" si="19"/>
        <v>14.299999999930151</v>
      </c>
      <c r="AU13" s="85">
        <f t="shared" si="20"/>
        <v>44.100000000034925</v>
      </c>
      <c r="AV13" s="85">
        <f t="shared" si="36"/>
        <v>4.5999999999767169</v>
      </c>
      <c r="AW13" s="85">
        <f t="shared" si="37"/>
        <v>21.700000000011642</v>
      </c>
      <c r="AX13" s="85">
        <f t="shared" si="38"/>
        <v>0</v>
      </c>
      <c r="AY13" s="85">
        <f t="shared" si="39"/>
        <v>316</v>
      </c>
      <c r="AZ13" s="85">
        <f t="shared" si="40"/>
        <v>0</v>
      </c>
      <c r="BA13" s="85">
        <f t="shared" si="41"/>
        <v>316</v>
      </c>
      <c r="BB13" s="187">
        <f t="shared" si="42"/>
        <v>0</v>
      </c>
      <c r="BC13" s="187">
        <f t="shared" si="43"/>
        <v>316</v>
      </c>
      <c r="BD13" s="85">
        <f t="shared" si="44"/>
        <v>9.2999999999301508</v>
      </c>
      <c r="BE13" s="85">
        <f t="shared" si="45"/>
        <v>71.100000000034925</v>
      </c>
      <c r="BF13" s="85">
        <f t="shared" si="21"/>
        <v>0</v>
      </c>
      <c r="BG13" s="85">
        <f t="shared" si="22"/>
        <v>2938.7999999779277</v>
      </c>
      <c r="BH13" s="52"/>
      <c r="BI13" s="52"/>
      <c r="BJ13" s="52"/>
      <c r="BK13" s="50"/>
      <c r="BL13" s="193"/>
      <c r="BM13" s="50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16"/>
      <c r="CB13" s="16"/>
    </row>
    <row r="14" spans="1:80" s="27" customFormat="1" ht="11.25" customHeight="1">
      <c r="A14" s="25">
        <v>5</v>
      </c>
      <c r="B14" s="26"/>
      <c r="C14" s="297"/>
      <c r="D14" s="49">
        <v>5</v>
      </c>
      <c r="E14" s="135">
        <f t="shared" si="23"/>
        <v>28.5</v>
      </c>
      <c r="F14" s="135"/>
      <c r="G14" s="135"/>
      <c r="H14" s="135"/>
      <c r="I14" s="135"/>
      <c r="J14" s="135"/>
      <c r="K14" s="135">
        <f t="shared" si="24"/>
        <v>354.8</v>
      </c>
      <c r="L14" s="211">
        <v>555970.69999999995</v>
      </c>
      <c r="M14" s="211">
        <v>326598.40000000002</v>
      </c>
      <c r="N14" s="44">
        <f t="shared" si="25"/>
        <v>326598955970.70001</v>
      </c>
      <c r="O14" s="40">
        <f t="shared" si="46"/>
        <v>-2.5999999999767169</v>
      </c>
      <c r="P14" s="40">
        <f t="shared" si="47"/>
        <v>28.399999999965075</v>
      </c>
      <c r="Q14" s="40"/>
      <c r="R14" s="47">
        <f t="shared" si="26"/>
        <v>0</v>
      </c>
      <c r="S14" s="67">
        <f t="shared" si="27"/>
        <v>0</v>
      </c>
      <c r="T14" s="67">
        <f t="shared" si="28"/>
        <v>0</v>
      </c>
      <c r="U14" s="67">
        <f t="shared" si="29"/>
        <v>0</v>
      </c>
      <c r="V14" s="67">
        <f t="shared" si="30"/>
        <v>0</v>
      </c>
      <c r="W14" s="67">
        <f t="shared" si="31"/>
        <v>0</v>
      </c>
      <c r="X14" s="67">
        <f t="shared" si="32"/>
        <v>0</v>
      </c>
      <c r="Y14" s="67">
        <f t="shared" si="33"/>
        <v>354.76919282448699</v>
      </c>
      <c r="Z14" s="52">
        <v>0</v>
      </c>
      <c r="AA14" s="52">
        <f t="shared" si="5"/>
        <v>0</v>
      </c>
      <c r="AB14" s="52">
        <f t="shared" si="6"/>
        <v>0</v>
      </c>
      <c r="AC14" s="52">
        <f t="shared" si="7"/>
        <v>0</v>
      </c>
      <c r="AD14" s="52">
        <v>0</v>
      </c>
      <c r="AE14" s="52">
        <f t="shared" si="8"/>
        <v>0</v>
      </c>
      <c r="AF14" s="52">
        <f t="shared" si="9"/>
        <v>0</v>
      </c>
      <c r="AG14" s="52">
        <f t="shared" si="10"/>
        <v>-2.6</v>
      </c>
      <c r="AH14" s="52">
        <f t="shared" si="11"/>
        <v>0</v>
      </c>
      <c r="AI14" s="52">
        <f t="shared" si="12"/>
        <v>0</v>
      </c>
      <c r="AJ14" s="52">
        <v>0</v>
      </c>
      <c r="AK14" s="52">
        <f t="shared" si="13"/>
        <v>0</v>
      </c>
      <c r="AL14" s="52">
        <f t="shared" si="14"/>
        <v>0</v>
      </c>
      <c r="AM14" s="52">
        <f t="shared" si="15"/>
        <v>0</v>
      </c>
      <c r="AN14" s="52">
        <v>0</v>
      </c>
      <c r="AO14" s="52">
        <f t="shared" si="16"/>
        <v>28.4</v>
      </c>
      <c r="AP14" s="67">
        <f t="shared" si="34"/>
        <v>-2.5999999999767169</v>
      </c>
      <c r="AQ14" s="67">
        <f t="shared" si="35"/>
        <v>28.399999999965075</v>
      </c>
      <c r="AR14" s="85">
        <f t="shared" si="17"/>
        <v>0</v>
      </c>
      <c r="AS14" s="85">
        <f t="shared" si="18"/>
        <v>0</v>
      </c>
      <c r="AT14" s="85">
        <f t="shared" si="19"/>
        <v>-2.5999999999767169</v>
      </c>
      <c r="AU14" s="85">
        <f t="shared" si="20"/>
        <v>28.399999999965075</v>
      </c>
      <c r="AV14" s="85">
        <f t="shared" si="36"/>
        <v>18.899999999906868</v>
      </c>
      <c r="AW14" s="85">
        <f t="shared" si="37"/>
        <v>65.800000000046566</v>
      </c>
      <c r="AX14" s="85">
        <f t="shared" si="38"/>
        <v>14.299999999930151</v>
      </c>
      <c r="AY14" s="85">
        <f t="shared" si="39"/>
        <v>360.10000000003492</v>
      </c>
      <c r="AZ14" s="85">
        <f t="shared" si="40"/>
        <v>14.299999999930151</v>
      </c>
      <c r="BA14" s="85">
        <f t="shared" si="41"/>
        <v>360.10000000003492</v>
      </c>
      <c r="BB14" s="187">
        <f t="shared" si="42"/>
        <v>14.299999999930151</v>
      </c>
      <c r="BC14" s="187">
        <f t="shared" si="43"/>
        <v>360.10000000003492</v>
      </c>
      <c r="BD14" s="85">
        <f t="shared" si="44"/>
        <v>11.699999999953434</v>
      </c>
      <c r="BE14" s="85">
        <f t="shared" si="45"/>
        <v>72.5</v>
      </c>
      <c r="BF14" s="85">
        <f t="shared" si="21"/>
        <v>1036.7499999949359</v>
      </c>
      <c r="BG14" s="85">
        <f t="shared" si="22"/>
        <v>4213.1699999836401</v>
      </c>
      <c r="BH14" s="52"/>
      <c r="BI14" s="52"/>
      <c r="BJ14" s="52"/>
      <c r="BK14" s="50"/>
      <c r="BL14" s="193"/>
      <c r="BM14" s="50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6"/>
      <c r="CB14" s="16"/>
    </row>
    <row r="15" spans="1:80" s="27" customFormat="1" ht="11.25" customHeight="1">
      <c r="A15" s="25">
        <v>6</v>
      </c>
      <c r="B15" s="26"/>
      <c r="C15" s="297"/>
      <c r="D15" s="49">
        <v>6</v>
      </c>
      <c r="E15" s="135">
        <f t="shared" si="23"/>
        <v>14</v>
      </c>
      <c r="F15" s="135"/>
      <c r="G15" s="135"/>
      <c r="H15" s="135"/>
      <c r="I15" s="135"/>
      <c r="J15" s="135"/>
      <c r="K15" s="135">
        <f t="shared" si="24"/>
        <v>38.299999999999997</v>
      </c>
      <c r="L15" s="211">
        <v>555968.1</v>
      </c>
      <c r="M15" s="211">
        <v>326626.8</v>
      </c>
      <c r="N15" s="44">
        <f t="shared" si="25"/>
        <v>326627355968.09998</v>
      </c>
      <c r="O15" s="40">
        <f t="shared" si="46"/>
        <v>8.7000000000698492</v>
      </c>
      <c r="P15" s="40">
        <f t="shared" si="47"/>
        <v>11</v>
      </c>
      <c r="Q15" s="40"/>
      <c r="R15" s="47">
        <f t="shared" si="26"/>
        <v>0</v>
      </c>
      <c r="S15" s="67">
        <f t="shared" si="27"/>
        <v>38.340792734087017</v>
      </c>
      <c r="T15" s="67">
        <f t="shared" si="28"/>
        <v>0</v>
      </c>
      <c r="U15" s="67">
        <f t="shared" si="29"/>
        <v>0</v>
      </c>
      <c r="V15" s="67">
        <f t="shared" si="30"/>
        <v>0</v>
      </c>
      <c r="W15" s="67">
        <f t="shared" si="31"/>
        <v>0</v>
      </c>
      <c r="X15" s="67">
        <f t="shared" si="32"/>
        <v>0</v>
      </c>
      <c r="Y15" s="67">
        <f t="shared" si="33"/>
        <v>0</v>
      </c>
      <c r="Z15" s="52">
        <v>0</v>
      </c>
      <c r="AA15" s="52">
        <f t="shared" si="5"/>
        <v>8.6999999999999993</v>
      </c>
      <c r="AB15" s="52">
        <f t="shared" si="6"/>
        <v>0</v>
      </c>
      <c r="AC15" s="52">
        <f t="shared" si="7"/>
        <v>0</v>
      </c>
      <c r="AD15" s="52">
        <v>0</v>
      </c>
      <c r="AE15" s="52">
        <f t="shared" si="8"/>
        <v>0</v>
      </c>
      <c r="AF15" s="52">
        <f t="shared" si="9"/>
        <v>0</v>
      </c>
      <c r="AG15" s="52">
        <f t="shared" si="10"/>
        <v>0</v>
      </c>
      <c r="AH15" s="52">
        <f t="shared" si="11"/>
        <v>0</v>
      </c>
      <c r="AI15" s="52">
        <f t="shared" si="12"/>
        <v>11</v>
      </c>
      <c r="AJ15" s="52">
        <v>0</v>
      </c>
      <c r="AK15" s="52">
        <f t="shared" si="13"/>
        <v>0</v>
      </c>
      <c r="AL15" s="52">
        <f t="shared" si="14"/>
        <v>0</v>
      </c>
      <c r="AM15" s="52">
        <f t="shared" si="15"/>
        <v>0</v>
      </c>
      <c r="AN15" s="52">
        <v>0</v>
      </c>
      <c r="AO15" s="52">
        <f t="shared" si="16"/>
        <v>0</v>
      </c>
      <c r="AP15" s="67">
        <f t="shared" si="34"/>
        <v>8.7000000000698492</v>
      </c>
      <c r="AQ15" s="67">
        <f t="shared" si="35"/>
        <v>11</v>
      </c>
      <c r="AR15" s="85">
        <f t="shared" si="17"/>
        <v>0</v>
      </c>
      <c r="AS15" s="85">
        <f t="shared" si="18"/>
        <v>0</v>
      </c>
      <c r="AT15" s="85">
        <f t="shared" si="19"/>
        <v>8.7000000000698492</v>
      </c>
      <c r="AU15" s="85">
        <f t="shared" si="20"/>
        <v>11</v>
      </c>
      <c r="AV15" s="85">
        <f t="shared" si="36"/>
        <v>16.299999999930151</v>
      </c>
      <c r="AW15" s="85">
        <f t="shared" si="37"/>
        <v>94.200000000011642</v>
      </c>
      <c r="AX15" s="85">
        <f t="shared" si="38"/>
        <v>11.699999999953434</v>
      </c>
      <c r="AY15" s="85">
        <f t="shared" si="39"/>
        <v>388.5</v>
      </c>
      <c r="AZ15" s="85">
        <f t="shared" si="40"/>
        <v>11.699999999953434</v>
      </c>
      <c r="BA15" s="85">
        <f t="shared" si="41"/>
        <v>388.5</v>
      </c>
      <c r="BB15" s="187">
        <f t="shared" si="42"/>
        <v>11.699999999953434</v>
      </c>
      <c r="BC15" s="187">
        <f t="shared" si="43"/>
        <v>388.5</v>
      </c>
      <c r="BD15" s="85">
        <f t="shared" si="44"/>
        <v>6.1000000000931323</v>
      </c>
      <c r="BE15" s="85">
        <f t="shared" si="45"/>
        <v>39.399999999965075</v>
      </c>
      <c r="BF15" s="85">
        <f t="shared" si="21"/>
        <v>460.97999999775669</v>
      </c>
      <c r="BG15" s="85">
        <f t="shared" si="22"/>
        <v>2369.8500000361819</v>
      </c>
      <c r="BH15" s="52"/>
      <c r="BI15" s="52"/>
      <c r="BJ15" s="52"/>
      <c r="BK15" s="50"/>
      <c r="BL15" s="193"/>
      <c r="BM15" s="50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16"/>
      <c r="CB15" s="16"/>
    </row>
    <row r="16" spans="1:80" s="27" customFormat="1" ht="11.25" customHeight="1">
      <c r="A16" s="25">
        <v>7</v>
      </c>
      <c r="B16" s="26"/>
      <c r="C16" s="297"/>
      <c r="D16" s="49">
        <v>7</v>
      </c>
      <c r="E16" s="135">
        <f t="shared" si="23"/>
        <v>4.7</v>
      </c>
      <c r="F16" s="135"/>
      <c r="G16" s="135"/>
      <c r="H16" s="135"/>
      <c r="I16" s="135"/>
      <c r="J16" s="135"/>
      <c r="K16" s="135">
        <f t="shared" si="24"/>
        <v>114.9</v>
      </c>
      <c r="L16" s="211">
        <v>555976.80000000005</v>
      </c>
      <c r="M16" s="211">
        <v>326637.8</v>
      </c>
      <c r="N16" s="44">
        <f t="shared" si="25"/>
        <v>326638355976.79999</v>
      </c>
      <c r="O16" s="40">
        <f t="shared" si="46"/>
        <v>4.2999999999301508</v>
      </c>
      <c r="P16" s="40">
        <f t="shared" si="47"/>
        <v>-2</v>
      </c>
      <c r="Q16" s="40"/>
      <c r="R16" s="47">
        <f t="shared" si="26"/>
        <v>0</v>
      </c>
      <c r="S16" s="67">
        <f t="shared" si="27"/>
        <v>0</v>
      </c>
      <c r="T16" s="67">
        <f t="shared" si="28"/>
        <v>0</v>
      </c>
      <c r="U16" s="67">
        <f t="shared" si="29"/>
        <v>114.94390526378047</v>
      </c>
      <c r="V16" s="67">
        <f t="shared" si="30"/>
        <v>0</v>
      </c>
      <c r="W16" s="67">
        <f t="shared" si="31"/>
        <v>0</v>
      </c>
      <c r="X16" s="67">
        <f t="shared" si="32"/>
        <v>0</v>
      </c>
      <c r="Y16" s="67">
        <f t="shared" si="33"/>
        <v>0</v>
      </c>
      <c r="Z16" s="52">
        <v>0</v>
      </c>
      <c r="AA16" s="52">
        <f t="shared" si="5"/>
        <v>0</v>
      </c>
      <c r="AB16" s="52">
        <f t="shared" si="6"/>
        <v>0</v>
      </c>
      <c r="AC16" s="52">
        <f t="shared" si="7"/>
        <v>4.3</v>
      </c>
      <c r="AD16" s="52">
        <v>0</v>
      </c>
      <c r="AE16" s="52">
        <f t="shared" si="8"/>
        <v>0</v>
      </c>
      <c r="AF16" s="52">
        <f t="shared" si="9"/>
        <v>0</v>
      </c>
      <c r="AG16" s="52">
        <f t="shared" si="10"/>
        <v>0</v>
      </c>
      <c r="AH16" s="52">
        <f t="shared" si="11"/>
        <v>0</v>
      </c>
      <c r="AI16" s="52">
        <f t="shared" si="12"/>
        <v>0</v>
      </c>
      <c r="AJ16" s="52">
        <v>0</v>
      </c>
      <c r="AK16" s="52">
        <f t="shared" si="13"/>
        <v>-2</v>
      </c>
      <c r="AL16" s="52">
        <f t="shared" si="14"/>
        <v>0</v>
      </c>
      <c r="AM16" s="52">
        <f t="shared" si="15"/>
        <v>0</v>
      </c>
      <c r="AN16" s="52">
        <v>0</v>
      </c>
      <c r="AO16" s="52">
        <f t="shared" si="16"/>
        <v>0</v>
      </c>
      <c r="AP16" s="67">
        <f t="shared" si="34"/>
        <v>4.2999999999301508</v>
      </c>
      <c r="AQ16" s="67">
        <f t="shared" si="35"/>
        <v>-2</v>
      </c>
      <c r="AR16" s="85">
        <f t="shared" si="17"/>
        <v>0</v>
      </c>
      <c r="AS16" s="85">
        <f t="shared" si="18"/>
        <v>0</v>
      </c>
      <c r="AT16" s="85">
        <f t="shared" si="19"/>
        <v>4.2999999999301508</v>
      </c>
      <c r="AU16" s="85">
        <f t="shared" si="20"/>
        <v>-2</v>
      </c>
      <c r="AV16" s="85">
        <f t="shared" si="36"/>
        <v>25</v>
      </c>
      <c r="AW16" s="85">
        <f t="shared" si="37"/>
        <v>105.20000000001164</v>
      </c>
      <c r="AX16" s="85">
        <f t="shared" si="38"/>
        <v>20.400000000023283</v>
      </c>
      <c r="AY16" s="85">
        <f t="shared" si="39"/>
        <v>399.5</v>
      </c>
      <c r="AZ16" s="85">
        <f t="shared" si="40"/>
        <v>20.400000000023283</v>
      </c>
      <c r="BA16" s="85">
        <f t="shared" si="41"/>
        <v>399.5</v>
      </c>
      <c r="BB16" s="187">
        <f t="shared" si="42"/>
        <v>20.400000000023283</v>
      </c>
      <c r="BC16" s="187">
        <f t="shared" si="43"/>
        <v>399.5</v>
      </c>
      <c r="BD16" s="85">
        <f t="shared" si="44"/>
        <v>13</v>
      </c>
      <c r="BE16" s="85">
        <f t="shared" si="45"/>
        <v>9</v>
      </c>
      <c r="BF16" s="85">
        <f t="shared" si="21"/>
        <v>183.60000000020955</v>
      </c>
      <c r="BG16" s="85">
        <f t="shared" si="22"/>
        <v>5193.5</v>
      </c>
      <c r="BH16" s="52"/>
      <c r="BI16" s="52"/>
      <c r="BJ16" s="52"/>
      <c r="BK16" s="50"/>
      <c r="BL16" s="193"/>
      <c r="BM16" s="50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16"/>
      <c r="CB16" s="16"/>
    </row>
    <row r="17" spans="1:80" s="27" customFormat="1" ht="11.25" customHeight="1">
      <c r="A17" s="25">
        <v>8</v>
      </c>
      <c r="B17" s="26"/>
      <c r="C17" s="297"/>
      <c r="D17" s="49">
        <v>8</v>
      </c>
      <c r="E17" s="135">
        <f t="shared" si="23"/>
        <v>117.3</v>
      </c>
      <c r="F17" s="135"/>
      <c r="G17" s="135"/>
      <c r="H17" s="135"/>
      <c r="I17" s="135"/>
      <c r="J17" s="135"/>
      <c r="K17" s="135">
        <f t="shared" si="24"/>
        <v>177.1</v>
      </c>
      <c r="L17" s="211">
        <v>555981.1</v>
      </c>
      <c r="M17" s="211">
        <v>326635.8</v>
      </c>
      <c r="N17" s="44">
        <f t="shared" si="25"/>
        <v>326636355981.09998</v>
      </c>
      <c r="O17" s="40">
        <f t="shared" si="46"/>
        <v>6</v>
      </c>
      <c r="P17" s="40">
        <f t="shared" si="47"/>
        <v>-117.09999999997672</v>
      </c>
      <c r="Q17" s="40"/>
      <c r="R17" s="47">
        <f t="shared" si="26"/>
        <v>0</v>
      </c>
      <c r="S17" s="67">
        <f t="shared" si="27"/>
        <v>0</v>
      </c>
      <c r="T17" s="67">
        <f t="shared" si="28"/>
        <v>0</v>
      </c>
      <c r="U17" s="67">
        <f t="shared" si="29"/>
        <v>177.06682915374321</v>
      </c>
      <c r="V17" s="67">
        <f t="shared" si="30"/>
        <v>0</v>
      </c>
      <c r="W17" s="67">
        <f t="shared" si="31"/>
        <v>0</v>
      </c>
      <c r="X17" s="67">
        <f t="shared" si="32"/>
        <v>0</v>
      </c>
      <c r="Y17" s="67">
        <f t="shared" si="33"/>
        <v>0</v>
      </c>
      <c r="Z17" s="52">
        <v>0</v>
      </c>
      <c r="AA17" s="52">
        <f t="shared" ref="AA17:AA41" si="48">ROUND(IF(S17&lt;&gt;0,SIN(S17*PI()/180)*$E17,0),1)</f>
        <v>0</v>
      </c>
      <c r="AB17" s="52">
        <f t="shared" ref="AB17:AB41" si="49">IF(T17&lt;&gt;0,$E17,0)</f>
        <v>0</v>
      </c>
      <c r="AC17" s="52">
        <f t="shared" ref="AC17:AC41" si="50">ROUND(IF(U17&lt;&gt;0,SIN(U17*PI()/180)*$E17,0),1)</f>
        <v>6</v>
      </c>
      <c r="AD17" s="52">
        <v>0</v>
      </c>
      <c r="AE17" s="52">
        <f t="shared" ref="AE17:AE41" si="51">ROUND(IF(W17&lt;&gt;0,SIN(W17*PI()/180)*$E17,0),1)</f>
        <v>0</v>
      </c>
      <c r="AF17" s="52">
        <f t="shared" ref="AF17:AF41" si="52">IF(X17&lt;&gt;0,-$E17,0)</f>
        <v>0</v>
      </c>
      <c r="AG17" s="52">
        <f t="shared" ref="AG17:AG41" si="53">ROUND(IF(Y17&lt;&gt;0,SIN(Y17*PI()/180)*$E17,0),1)</f>
        <v>0</v>
      </c>
      <c r="AH17" s="52">
        <f t="shared" ref="AH17:AH41" si="54">IF(R17&lt;&gt;0,$E17,0)</f>
        <v>0</v>
      </c>
      <c r="AI17" s="52">
        <f t="shared" ref="AI17:AI41" si="55">ROUND(IF(S17&lt;&gt;0,COS(S17*PI()/180)*$E17,0),1)</f>
        <v>0</v>
      </c>
      <c r="AJ17" s="52">
        <v>0</v>
      </c>
      <c r="AK17" s="52">
        <f t="shared" ref="AK17:AK41" si="56">ROUND(IF(U17&lt;&gt;0,COS(U17*PI()/180)*$E17,0),1)</f>
        <v>-117.1</v>
      </c>
      <c r="AL17" s="52">
        <f t="shared" ref="AL17:AL41" si="57">IF(V17&lt;&gt;0,-$E17,0)</f>
        <v>0</v>
      </c>
      <c r="AM17" s="52">
        <f t="shared" ref="AM17:AM41" si="58">ROUND(IF(W17&lt;&gt;0,COS(W17*PI()/180)*$E17,0),1)</f>
        <v>0</v>
      </c>
      <c r="AN17" s="52">
        <v>0</v>
      </c>
      <c r="AO17" s="52">
        <f t="shared" ref="AO17:AO41" si="59">ROUND(IF(Y17&lt;&gt;0,COS(Y17*PI()/180)*$E17,0),1)</f>
        <v>0</v>
      </c>
      <c r="AP17" s="67">
        <f t="shared" si="34"/>
        <v>6</v>
      </c>
      <c r="AQ17" s="67">
        <f t="shared" si="35"/>
        <v>-117.09999999997672</v>
      </c>
      <c r="AR17" s="85">
        <f t="shared" ref="AR17:AR41" si="60">$AP$61/$E$61*$E17</f>
        <v>0</v>
      </c>
      <c r="AS17" s="85">
        <f t="shared" ref="AS17:AS41" si="61">$AQ$61/$E$61*$E17</f>
        <v>0</v>
      </c>
      <c r="AT17" s="85">
        <f t="shared" si="19"/>
        <v>6</v>
      </c>
      <c r="AU17" s="85">
        <f t="shared" si="20"/>
        <v>-117.09999999997672</v>
      </c>
      <c r="AV17" s="85">
        <f t="shared" si="36"/>
        <v>29.299999999930151</v>
      </c>
      <c r="AW17" s="85">
        <f t="shared" si="37"/>
        <v>103.20000000001164</v>
      </c>
      <c r="AX17" s="85">
        <f t="shared" si="38"/>
        <v>24.699999999953434</v>
      </c>
      <c r="AY17" s="85">
        <f t="shared" si="39"/>
        <v>397.5</v>
      </c>
      <c r="AZ17" s="85">
        <f t="shared" si="40"/>
        <v>24.699999999953434</v>
      </c>
      <c r="BA17" s="85">
        <f t="shared" si="41"/>
        <v>397.5</v>
      </c>
      <c r="BB17" s="187">
        <f t="shared" si="42"/>
        <v>24.699999999953434</v>
      </c>
      <c r="BC17" s="187">
        <f t="shared" si="43"/>
        <v>397.5</v>
      </c>
      <c r="BD17" s="85">
        <f t="shared" si="44"/>
        <v>10.299999999930151</v>
      </c>
      <c r="BE17" s="85">
        <f t="shared" si="45"/>
        <v>-119.09999999997672</v>
      </c>
      <c r="BF17" s="85">
        <f t="shared" si="21"/>
        <v>-2941.7699999938791</v>
      </c>
      <c r="BG17" s="85">
        <f t="shared" si="22"/>
        <v>4094.2499999722349</v>
      </c>
      <c r="BH17" s="52"/>
      <c r="BI17" s="52"/>
      <c r="BJ17" s="52"/>
      <c r="BK17" s="50"/>
      <c r="BL17" s="193"/>
      <c r="BM17" s="50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6"/>
      <c r="CB17" s="16"/>
    </row>
    <row r="18" spans="1:80" s="27" customFormat="1" ht="11.25" customHeight="1">
      <c r="A18" s="25">
        <v>9</v>
      </c>
      <c r="B18" s="26"/>
      <c r="C18" s="297"/>
      <c r="D18" s="49">
        <v>9</v>
      </c>
      <c r="E18" s="135">
        <f t="shared" si="23"/>
        <v>23.9</v>
      </c>
      <c r="F18" s="135"/>
      <c r="G18" s="135"/>
      <c r="H18" s="135"/>
      <c r="I18" s="135"/>
      <c r="J18" s="135"/>
      <c r="K18" s="135">
        <f t="shared" si="24"/>
        <v>111.8</v>
      </c>
      <c r="L18" s="211">
        <v>555987.1</v>
      </c>
      <c r="M18" s="211">
        <v>326518.7</v>
      </c>
      <c r="N18" s="44">
        <f t="shared" si="25"/>
        <v>326519255987.09998</v>
      </c>
      <c r="O18" s="40">
        <f t="shared" si="46"/>
        <v>22.200000000069849</v>
      </c>
      <c r="P18" s="40">
        <f t="shared" si="47"/>
        <v>-8.9000000000232831</v>
      </c>
      <c r="Q18" s="40"/>
      <c r="R18" s="47">
        <f t="shared" si="26"/>
        <v>0</v>
      </c>
      <c r="S18" s="67">
        <f t="shared" si="27"/>
        <v>0</v>
      </c>
      <c r="T18" s="67">
        <f t="shared" si="28"/>
        <v>0</v>
      </c>
      <c r="U18" s="67">
        <f t="shared" si="29"/>
        <v>111.84589377826724</v>
      </c>
      <c r="V18" s="67">
        <f t="shared" si="30"/>
        <v>0</v>
      </c>
      <c r="W18" s="67">
        <f t="shared" si="31"/>
        <v>0</v>
      </c>
      <c r="X18" s="67">
        <f t="shared" si="32"/>
        <v>0</v>
      </c>
      <c r="Y18" s="67">
        <f t="shared" si="33"/>
        <v>0</v>
      </c>
      <c r="Z18" s="52">
        <v>0</v>
      </c>
      <c r="AA18" s="52">
        <f t="shared" si="48"/>
        <v>0</v>
      </c>
      <c r="AB18" s="52">
        <f t="shared" si="49"/>
        <v>0</v>
      </c>
      <c r="AC18" s="52">
        <f t="shared" si="50"/>
        <v>22.2</v>
      </c>
      <c r="AD18" s="52">
        <v>0</v>
      </c>
      <c r="AE18" s="52">
        <f t="shared" si="51"/>
        <v>0</v>
      </c>
      <c r="AF18" s="52">
        <f t="shared" si="52"/>
        <v>0</v>
      </c>
      <c r="AG18" s="52">
        <f t="shared" si="53"/>
        <v>0</v>
      </c>
      <c r="AH18" s="52">
        <f t="shared" si="54"/>
        <v>0</v>
      </c>
      <c r="AI18" s="52">
        <f t="shared" si="55"/>
        <v>0</v>
      </c>
      <c r="AJ18" s="52">
        <v>0</v>
      </c>
      <c r="AK18" s="52">
        <f t="shared" si="56"/>
        <v>-8.9</v>
      </c>
      <c r="AL18" s="52">
        <f t="shared" si="57"/>
        <v>0</v>
      </c>
      <c r="AM18" s="52">
        <f t="shared" si="58"/>
        <v>0</v>
      </c>
      <c r="AN18" s="52">
        <v>0</v>
      </c>
      <c r="AO18" s="52">
        <f t="shared" si="59"/>
        <v>0</v>
      </c>
      <c r="AP18" s="67">
        <f t="shared" si="34"/>
        <v>22.200000000069849</v>
      </c>
      <c r="AQ18" s="67">
        <f t="shared" si="35"/>
        <v>-8.9000000000232831</v>
      </c>
      <c r="AR18" s="85">
        <f t="shared" si="60"/>
        <v>0</v>
      </c>
      <c r="AS18" s="85">
        <f t="shared" si="61"/>
        <v>0</v>
      </c>
      <c r="AT18" s="85">
        <f t="shared" si="19"/>
        <v>22.200000000069849</v>
      </c>
      <c r="AU18" s="85">
        <f t="shared" si="20"/>
        <v>-8.9000000000232831</v>
      </c>
      <c r="AV18" s="85">
        <f t="shared" si="36"/>
        <v>35.299999999930151</v>
      </c>
      <c r="AW18" s="85">
        <f t="shared" si="37"/>
        <v>-13.899999999965075</v>
      </c>
      <c r="AX18" s="85">
        <f t="shared" si="38"/>
        <v>30.699999999953434</v>
      </c>
      <c r="AY18" s="85">
        <f t="shared" si="39"/>
        <v>280.40000000002328</v>
      </c>
      <c r="AZ18" s="85">
        <f t="shared" si="40"/>
        <v>30.699999999953434</v>
      </c>
      <c r="BA18" s="85">
        <f t="shared" si="41"/>
        <v>280.40000000002328</v>
      </c>
      <c r="BB18" s="187">
        <f t="shared" si="42"/>
        <v>30.699999999953434</v>
      </c>
      <c r="BC18" s="187">
        <f t="shared" si="43"/>
        <v>280.40000000002328</v>
      </c>
      <c r="BD18" s="85">
        <f t="shared" si="44"/>
        <v>28.200000000069849</v>
      </c>
      <c r="BE18" s="85">
        <f t="shared" si="45"/>
        <v>-126</v>
      </c>
      <c r="BF18" s="85">
        <f t="shared" si="21"/>
        <v>-3868.1999999941327</v>
      </c>
      <c r="BG18" s="85">
        <f t="shared" si="22"/>
        <v>7907.2800000202424</v>
      </c>
      <c r="BH18" s="52"/>
      <c r="BI18" s="52"/>
      <c r="BJ18" s="52"/>
      <c r="BK18" s="50"/>
      <c r="BL18" s="193"/>
      <c r="BM18" s="50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16"/>
      <c r="CB18" s="16"/>
    </row>
    <row r="19" spans="1:80" s="27" customFormat="1" ht="11.25" customHeight="1">
      <c r="A19" s="25">
        <v>10</v>
      </c>
      <c r="B19" s="26"/>
      <c r="C19" s="297"/>
      <c r="D19" s="49">
        <v>10</v>
      </c>
      <c r="E19" s="135">
        <f t="shared" si="23"/>
        <v>37.1</v>
      </c>
      <c r="F19" s="135"/>
      <c r="G19" s="135"/>
      <c r="H19" s="135"/>
      <c r="I19" s="135"/>
      <c r="J19" s="135"/>
      <c r="K19" s="135">
        <f t="shared" si="24"/>
        <v>159.69999999999999</v>
      </c>
      <c r="L19" s="211">
        <v>556009.30000000005</v>
      </c>
      <c r="M19" s="211">
        <v>326509.8</v>
      </c>
      <c r="N19" s="44">
        <f t="shared" si="25"/>
        <v>326510356009.29999</v>
      </c>
      <c r="O19" s="40">
        <f t="shared" si="46"/>
        <v>12.899999999906868</v>
      </c>
      <c r="P19" s="40">
        <f t="shared" si="47"/>
        <v>-34.799999999988358</v>
      </c>
      <c r="Q19" s="41"/>
      <c r="R19" s="47">
        <f t="shared" si="26"/>
        <v>0</v>
      </c>
      <c r="S19" s="67">
        <f t="shared" si="27"/>
        <v>0</v>
      </c>
      <c r="T19" s="67">
        <f t="shared" si="28"/>
        <v>0</v>
      </c>
      <c r="U19" s="67">
        <f t="shared" si="29"/>
        <v>159.66077788747634</v>
      </c>
      <c r="V19" s="67">
        <f t="shared" si="30"/>
        <v>0</v>
      </c>
      <c r="W19" s="67">
        <f t="shared" si="31"/>
        <v>0</v>
      </c>
      <c r="X19" s="67">
        <f t="shared" si="32"/>
        <v>0</v>
      </c>
      <c r="Y19" s="67">
        <f t="shared" si="33"/>
        <v>0</v>
      </c>
      <c r="Z19" s="52">
        <v>0</v>
      </c>
      <c r="AA19" s="52">
        <f t="shared" si="48"/>
        <v>0</v>
      </c>
      <c r="AB19" s="52">
        <f t="shared" si="49"/>
        <v>0</v>
      </c>
      <c r="AC19" s="52">
        <f t="shared" si="50"/>
        <v>12.9</v>
      </c>
      <c r="AD19" s="52">
        <v>0</v>
      </c>
      <c r="AE19" s="52">
        <f t="shared" si="51"/>
        <v>0</v>
      </c>
      <c r="AF19" s="52">
        <f t="shared" si="52"/>
        <v>0</v>
      </c>
      <c r="AG19" s="52">
        <f t="shared" si="53"/>
        <v>0</v>
      </c>
      <c r="AH19" s="52">
        <f t="shared" si="54"/>
        <v>0</v>
      </c>
      <c r="AI19" s="52">
        <f t="shared" si="55"/>
        <v>0</v>
      </c>
      <c r="AJ19" s="52">
        <v>0</v>
      </c>
      <c r="AK19" s="52">
        <f t="shared" si="56"/>
        <v>-34.799999999999997</v>
      </c>
      <c r="AL19" s="52">
        <f t="shared" si="57"/>
        <v>0</v>
      </c>
      <c r="AM19" s="52">
        <f t="shared" si="58"/>
        <v>0</v>
      </c>
      <c r="AN19" s="52">
        <v>0</v>
      </c>
      <c r="AO19" s="52">
        <f t="shared" si="59"/>
        <v>0</v>
      </c>
      <c r="AP19" s="67">
        <f t="shared" si="34"/>
        <v>12.899999999906868</v>
      </c>
      <c r="AQ19" s="67">
        <f t="shared" si="35"/>
        <v>-34.799999999988358</v>
      </c>
      <c r="AR19" s="85">
        <f t="shared" si="60"/>
        <v>0</v>
      </c>
      <c r="AS19" s="85">
        <f t="shared" si="61"/>
        <v>0</v>
      </c>
      <c r="AT19" s="85">
        <f t="shared" si="19"/>
        <v>12.899999999906868</v>
      </c>
      <c r="AU19" s="85">
        <f t="shared" si="20"/>
        <v>-34.799999999988358</v>
      </c>
      <c r="AV19" s="85">
        <f t="shared" si="36"/>
        <v>57.5</v>
      </c>
      <c r="AW19" s="85">
        <f t="shared" si="37"/>
        <v>-22.799999999988358</v>
      </c>
      <c r="AX19" s="85">
        <f t="shared" si="38"/>
        <v>52.900000000023283</v>
      </c>
      <c r="AY19" s="85">
        <f t="shared" si="39"/>
        <v>271.5</v>
      </c>
      <c r="AZ19" s="85">
        <f t="shared" si="40"/>
        <v>52.900000000023283</v>
      </c>
      <c r="BA19" s="85">
        <f t="shared" si="41"/>
        <v>271.5</v>
      </c>
      <c r="BB19" s="187">
        <f t="shared" si="42"/>
        <v>52.900000000023283</v>
      </c>
      <c r="BC19" s="187">
        <f t="shared" si="43"/>
        <v>271.5</v>
      </c>
      <c r="BD19" s="85">
        <f t="shared" si="44"/>
        <v>35.099999999976717</v>
      </c>
      <c r="BE19" s="85">
        <f t="shared" si="45"/>
        <v>-43.700000000011642</v>
      </c>
      <c r="BF19" s="85">
        <f t="shared" si="21"/>
        <v>-2311.7300000016335</v>
      </c>
      <c r="BG19" s="85">
        <f t="shared" si="22"/>
        <v>9529.6499999936786</v>
      </c>
      <c r="BH19" s="52"/>
      <c r="BI19" s="52"/>
      <c r="BJ19" s="52"/>
      <c r="BK19" s="50"/>
      <c r="BL19" s="193"/>
      <c r="BM19" s="50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16"/>
      <c r="CB19" s="16"/>
    </row>
    <row r="20" spans="1:80" s="27" customFormat="1" ht="11.25" customHeight="1">
      <c r="A20" s="25">
        <v>11</v>
      </c>
      <c r="B20" s="26"/>
      <c r="C20" s="297"/>
      <c r="D20" s="49">
        <v>11</v>
      </c>
      <c r="E20" s="135">
        <f t="shared" si="23"/>
        <v>106.4</v>
      </c>
      <c r="F20" s="135"/>
      <c r="G20" s="135"/>
      <c r="H20" s="135"/>
      <c r="I20" s="135"/>
      <c r="J20" s="135"/>
      <c r="K20" s="135">
        <f t="shared" si="24"/>
        <v>154.4</v>
      </c>
      <c r="L20" s="211">
        <v>556022.19999999995</v>
      </c>
      <c r="M20" s="211">
        <v>326475</v>
      </c>
      <c r="N20" s="44">
        <f t="shared" si="25"/>
        <v>326475556022.20001</v>
      </c>
      <c r="O20" s="40">
        <f t="shared" si="46"/>
        <v>46</v>
      </c>
      <c r="P20" s="40">
        <f t="shared" si="47"/>
        <v>-95.900000000023283</v>
      </c>
      <c r="Q20" s="40"/>
      <c r="R20" s="47">
        <f t="shared" si="26"/>
        <v>0</v>
      </c>
      <c r="S20" s="67">
        <f t="shared" si="27"/>
        <v>0</v>
      </c>
      <c r="T20" s="67">
        <f t="shared" si="28"/>
        <v>0</v>
      </c>
      <c r="U20" s="67">
        <f t="shared" si="29"/>
        <v>154.37453464780947</v>
      </c>
      <c r="V20" s="67">
        <f t="shared" si="30"/>
        <v>0</v>
      </c>
      <c r="W20" s="67">
        <f t="shared" si="31"/>
        <v>0</v>
      </c>
      <c r="X20" s="67">
        <f t="shared" si="32"/>
        <v>0</v>
      </c>
      <c r="Y20" s="67">
        <f t="shared" si="33"/>
        <v>0</v>
      </c>
      <c r="Z20" s="52">
        <v>0</v>
      </c>
      <c r="AA20" s="52">
        <f t="shared" si="48"/>
        <v>0</v>
      </c>
      <c r="AB20" s="52">
        <f t="shared" si="49"/>
        <v>0</v>
      </c>
      <c r="AC20" s="52">
        <f t="shared" si="50"/>
        <v>46</v>
      </c>
      <c r="AD20" s="52">
        <v>0</v>
      </c>
      <c r="AE20" s="52">
        <f t="shared" si="51"/>
        <v>0</v>
      </c>
      <c r="AF20" s="52">
        <f t="shared" si="52"/>
        <v>0</v>
      </c>
      <c r="AG20" s="52">
        <f t="shared" si="53"/>
        <v>0</v>
      </c>
      <c r="AH20" s="52">
        <f t="shared" si="54"/>
        <v>0</v>
      </c>
      <c r="AI20" s="52">
        <f t="shared" si="55"/>
        <v>0</v>
      </c>
      <c r="AJ20" s="52">
        <v>0</v>
      </c>
      <c r="AK20" s="52">
        <f t="shared" si="56"/>
        <v>-95.9</v>
      </c>
      <c r="AL20" s="52">
        <f t="shared" si="57"/>
        <v>0</v>
      </c>
      <c r="AM20" s="52">
        <f t="shared" si="58"/>
        <v>0</v>
      </c>
      <c r="AN20" s="52">
        <v>0</v>
      </c>
      <c r="AO20" s="52">
        <f t="shared" si="59"/>
        <v>0</v>
      </c>
      <c r="AP20" s="67">
        <f t="shared" si="34"/>
        <v>46</v>
      </c>
      <c r="AQ20" s="67">
        <f t="shared" si="35"/>
        <v>-95.900000000023283</v>
      </c>
      <c r="AR20" s="85">
        <f t="shared" si="60"/>
        <v>0</v>
      </c>
      <c r="AS20" s="85">
        <f t="shared" si="61"/>
        <v>0</v>
      </c>
      <c r="AT20" s="85">
        <f t="shared" si="19"/>
        <v>46</v>
      </c>
      <c r="AU20" s="85">
        <f t="shared" si="20"/>
        <v>-95.900000000023283</v>
      </c>
      <c r="AV20" s="85">
        <f t="shared" si="36"/>
        <v>70.399999999906868</v>
      </c>
      <c r="AW20" s="85">
        <f t="shared" si="37"/>
        <v>-57.599999999976717</v>
      </c>
      <c r="AX20" s="85">
        <f t="shared" si="38"/>
        <v>65.799999999930151</v>
      </c>
      <c r="AY20" s="85">
        <f t="shared" si="39"/>
        <v>236.70000000001164</v>
      </c>
      <c r="AZ20" s="85">
        <f t="shared" si="40"/>
        <v>65.799999999930151</v>
      </c>
      <c r="BA20" s="85">
        <f t="shared" si="41"/>
        <v>236.70000000001164</v>
      </c>
      <c r="BB20" s="187">
        <f t="shared" si="42"/>
        <v>65.799999999930151</v>
      </c>
      <c r="BC20" s="187">
        <f t="shared" si="43"/>
        <v>236.70000000001164</v>
      </c>
      <c r="BD20" s="85">
        <f t="shared" si="44"/>
        <v>58.899999999906868</v>
      </c>
      <c r="BE20" s="85">
        <f t="shared" si="45"/>
        <v>-130.70000000001164</v>
      </c>
      <c r="BF20" s="85">
        <f t="shared" si="21"/>
        <v>-8600.0599999916376</v>
      </c>
      <c r="BG20" s="85">
        <f t="shared" si="22"/>
        <v>13941.629999978641</v>
      </c>
      <c r="BH20" s="52"/>
      <c r="BI20" s="52"/>
      <c r="BJ20" s="52"/>
      <c r="BK20" s="50"/>
      <c r="BL20" s="193"/>
      <c r="BM20" s="50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16"/>
      <c r="CB20" s="16"/>
    </row>
    <row r="21" spans="1:80" s="27" customFormat="1" ht="11.25" customHeight="1">
      <c r="A21" s="25">
        <v>12</v>
      </c>
      <c r="B21" s="26"/>
      <c r="C21" s="297"/>
      <c r="D21" s="49">
        <v>12</v>
      </c>
      <c r="E21" s="135">
        <f t="shared" si="23"/>
        <v>78.900000000000006</v>
      </c>
      <c r="F21" s="135"/>
      <c r="G21" s="135"/>
      <c r="H21" s="135"/>
      <c r="I21" s="135"/>
      <c r="J21" s="135"/>
      <c r="K21" s="135">
        <f t="shared" si="24"/>
        <v>189.9</v>
      </c>
      <c r="L21" s="211">
        <v>556068.19999999995</v>
      </c>
      <c r="M21" s="211">
        <v>326379.09999999998</v>
      </c>
      <c r="N21" s="44">
        <f t="shared" si="25"/>
        <v>326379656068.20001</v>
      </c>
      <c r="O21" s="40">
        <f t="shared" si="46"/>
        <v>-13.599999999976717</v>
      </c>
      <c r="P21" s="40">
        <f t="shared" si="47"/>
        <v>-77.699999999953434</v>
      </c>
      <c r="Q21" s="40"/>
      <c r="R21" s="47">
        <f t="shared" si="26"/>
        <v>0</v>
      </c>
      <c r="S21" s="67">
        <f t="shared" si="27"/>
        <v>0</v>
      </c>
      <c r="T21" s="67">
        <f t="shared" si="28"/>
        <v>0</v>
      </c>
      <c r="U21" s="67">
        <f t="shared" si="29"/>
        <v>0</v>
      </c>
      <c r="V21" s="67">
        <f t="shared" si="30"/>
        <v>0</v>
      </c>
      <c r="W21" s="67">
        <f t="shared" si="31"/>
        <v>189.92803421104568</v>
      </c>
      <c r="X21" s="67">
        <f t="shared" si="32"/>
        <v>0</v>
      </c>
      <c r="Y21" s="67">
        <f t="shared" si="33"/>
        <v>0</v>
      </c>
      <c r="Z21" s="52">
        <v>0</v>
      </c>
      <c r="AA21" s="52">
        <f t="shared" si="48"/>
        <v>0</v>
      </c>
      <c r="AB21" s="52">
        <f t="shared" si="49"/>
        <v>0</v>
      </c>
      <c r="AC21" s="52">
        <f t="shared" si="50"/>
        <v>0</v>
      </c>
      <c r="AD21" s="52">
        <v>0</v>
      </c>
      <c r="AE21" s="52">
        <f t="shared" si="51"/>
        <v>-13.6</v>
      </c>
      <c r="AF21" s="52">
        <f t="shared" si="52"/>
        <v>0</v>
      </c>
      <c r="AG21" s="52">
        <f t="shared" si="53"/>
        <v>0</v>
      </c>
      <c r="AH21" s="52">
        <f t="shared" si="54"/>
        <v>0</v>
      </c>
      <c r="AI21" s="52">
        <f t="shared" si="55"/>
        <v>0</v>
      </c>
      <c r="AJ21" s="52">
        <v>0</v>
      </c>
      <c r="AK21" s="52">
        <f t="shared" si="56"/>
        <v>0</v>
      </c>
      <c r="AL21" s="52">
        <f t="shared" si="57"/>
        <v>0</v>
      </c>
      <c r="AM21" s="52">
        <f t="shared" si="58"/>
        <v>-77.7</v>
      </c>
      <c r="AN21" s="52">
        <v>0</v>
      </c>
      <c r="AO21" s="52">
        <f t="shared" si="59"/>
        <v>0</v>
      </c>
      <c r="AP21" s="67">
        <f t="shared" si="34"/>
        <v>-13.599999999976717</v>
      </c>
      <c r="AQ21" s="67">
        <f t="shared" si="35"/>
        <v>-77.699999999953434</v>
      </c>
      <c r="AR21" s="85">
        <f t="shared" si="60"/>
        <v>0</v>
      </c>
      <c r="AS21" s="85">
        <f t="shared" si="61"/>
        <v>0</v>
      </c>
      <c r="AT21" s="85">
        <f t="shared" si="19"/>
        <v>-13.599999999976717</v>
      </c>
      <c r="AU21" s="85">
        <f t="shared" si="20"/>
        <v>-77.699999999953434</v>
      </c>
      <c r="AV21" s="85">
        <f t="shared" si="36"/>
        <v>116.39999999990687</v>
      </c>
      <c r="AW21" s="85">
        <f t="shared" si="37"/>
        <v>-153.5</v>
      </c>
      <c r="AX21" s="85">
        <f t="shared" si="38"/>
        <v>111.79999999993015</v>
      </c>
      <c r="AY21" s="85">
        <f t="shared" si="39"/>
        <v>140.79999999998836</v>
      </c>
      <c r="AZ21" s="85">
        <f t="shared" si="40"/>
        <v>111.79999999993015</v>
      </c>
      <c r="BA21" s="85">
        <f t="shared" si="41"/>
        <v>140.79999999998836</v>
      </c>
      <c r="BB21" s="187">
        <f t="shared" si="42"/>
        <v>111.79999999993015</v>
      </c>
      <c r="BC21" s="187">
        <f t="shared" si="43"/>
        <v>140.79999999998836</v>
      </c>
      <c r="BD21" s="85">
        <f t="shared" si="44"/>
        <v>32.400000000023283</v>
      </c>
      <c r="BE21" s="85">
        <f t="shared" si="45"/>
        <v>-173.59999999997672</v>
      </c>
      <c r="BF21" s="85">
        <f t="shared" si="21"/>
        <v>-19408.479999985269</v>
      </c>
      <c r="BG21" s="85">
        <f t="shared" si="22"/>
        <v>4561.9200000029014</v>
      </c>
      <c r="BH21" s="52"/>
      <c r="BI21" s="52"/>
      <c r="BJ21" s="52"/>
      <c r="BK21" s="50"/>
      <c r="BL21" s="193"/>
      <c r="BM21" s="50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16"/>
      <c r="CB21" s="16"/>
    </row>
    <row r="22" spans="1:80" s="27" customFormat="1" ht="11.25" customHeight="1">
      <c r="A22" s="25">
        <v>13</v>
      </c>
      <c r="B22" s="26"/>
      <c r="C22" s="297"/>
      <c r="D22" s="49">
        <v>13</v>
      </c>
      <c r="E22" s="135">
        <f t="shared" si="23"/>
        <v>28.4</v>
      </c>
      <c r="F22" s="135"/>
      <c r="G22" s="135"/>
      <c r="H22" s="135"/>
      <c r="I22" s="135"/>
      <c r="J22" s="135"/>
      <c r="K22" s="135">
        <f t="shared" si="24"/>
        <v>180.6</v>
      </c>
      <c r="L22" s="211">
        <v>556054.6</v>
      </c>
      <c r="M22" s="211">
        <v>326301.40000000002</v>
      </c>
      <c r="N22" s="44">
        <f t="shared" si="25"/>
        <v>326301956054.59998</v>
      </c>
      <c r="O22" s="40">
        <f t="shared" si="46"/>
        <v>-0.29999999993015081</v>
      </c>
      <c r="P22" s="40">
        <f t="shared" si="47"/>
        <v>-28.400000000023283</v>
      </c>
      <c r="Q22" s="40"/>
      <c r="R22" s="47">
        <f t="shared" si="26"/>
        <v>0</v>
      </c>
      <c r="S22" s="67">
        <f t="shared" si="27"/>
        <v>0</v>
      </c>
      <c r="T22" s="67">
        <f t="shared" si="28"/>
        <v>0</v>
      </c>
      <c r="U22" s="67">
        <f t="shared" si="29"/>
        <v>0</v>
      </c>
      <c r="V22" s="67">
        <f t="shared" si="30"/>
        <v>0</v>
      </c>
      <c r="W22" s="67">
        <f t="shared" si="31"/>
        <v>180.60521459710341</v>
      </c>
      <c r="X22" s="67">
        <f t="shared" si="32"/>
        <v>0</v>
      </c>
      <c r="Y22" s="67">
        <f t="shared" si="33"/>
        <v>0</v>
      </c>
      <c r="Z22" s="52">
        <v>0</v>
      </c>
      <c r="AA22" s="52">
        <f t="shared" si="48"/>
        <v>0</v>
      </c>
      <c r="AB22" s="52">
        <f t="shared" si="49"/>
        <v>0</v>
      </c>
      <c r="AC22" s="52">
        <f t="shared" si="50"/>
        <v>0</v>
      </c>
      <c r="AD22" s="52">
        <v>0</v>
      </c>
      <c r="AE22" s="52">
        <f t="shared" si="51"/>
        <v>-0.3</v>
      </c>
      <c r="AF22" s="52">
        <f t="shared" si="52"/>
        <v>0</v>
      </c>
      <c r="AG22" s="52">
        <f t="shared" si="53"/>
        <v>0</v>
      </c>
      <c r="AH22" s="52">
        <f t="shared" si="54"/>
        <v>0</v>
      </c>
      <c r="AI22" s="52">
        <f t="shared" si="55"/>
        <v>0</v>
      </c>
      <c r="AJ22" s="52">
        <v>0</v>
      </c>
      <c r="AK22" s="52">
        <f t="shared" si="56"/>
        <v>0</v>
      </c>
      <c r="AL22" s="52">
        <f t="shared" si="57"/>
        <v>0</v>
      </c>
      <c r="AM22" s="52">
        <f t="shared" si="58"/>
        <v>-28.4</v>
      </c>
      <c r="AN22" s="52">
        <v>0</v>
      </c>
      <c r="AO22" s="52">
        <f t="shared" si="59"/>
        <v>0</v>
      </c>
      <c r="AP22" s="67">
        <f t="shared" si="34"/>
        <v>-0.29999999993015081</v>
      </c>
      <c r="AQ22" s="67">
        <f t="shared" si="35"/>
        <v>-28.400000000023283</v>
      </c>
      <c r="AR22" s="85">
        <f t="shared" si="60"/>
        <v>0</v>
      </c>
      <c r="AS22" s="85">
        <f t="shared" si="61"/>
        <v>0</v>
      </c>
      <c r="AT22" s="85">
        <f t="shared" si="19"/>
        <v>-0.29999999993015081</v>
      </c>
      <c r="AU22" s="85">
        <f t="shared" si="20"/>
        <v>-28.400000000023283</v>
      </c>
      <c r="AV22" s="85">
        <f t="shared" si="36"/>
        <v>102.79999999993015</v>
      </c>
      <c r="AW22" s="85">
        <f t="shared" si="37"/>
        <v>-231.19999999995343</v>
      </c>
      <c r="AX22" s="85">
        <f t="shared" si="38"/>
        <v>98.199999999953434</v>
      </c>
      <c r="AY22" s="85">
        <f t="shared" si="39"/>
        <v>63.100000000034925</v>
      </c>
      <c r="AZ22" s="85">
        <f t="shared" si="40"/>
        <v>98.199999999953434</v>
      </c>
      <c r="BA22" s="85">
        <f t="shared" si="41"/>
        <v>63.100000000034925</v>
      </c>
      <c r="BB22" s="187">
        <f t="shared" si="42"/>
        <v>98.199999999953434</v>
      </c>
      <c r="BC22" s="187">
        <f t="shared" si="43"/>
        <v>63.100000000034925</v>
      </c>
      <c r="BD22" s="85">
        <f t="shared" si="44"/>
        <v>-13.899999999906868</v>
      </c>
      <c r="BE22" s="85">
        <f t="shared" si="45"/>
        <v>-106.09999999997672</v>
      </c>
      <c r="BF22" s="85">
        <f t="shared" si="21"/>
        <v>-10419.019999992774</v>
      </c>
      <c r="BG22" s="85">
        <f t="shared" si="22"/>
        <v>-877.08999999460877</v>
      </c>
      <c r="BH22" s="52"/>
      <c r="BI22" s="52"/>
      <c r="BJ22" s="52"/>
      <c r="BK22" s="50"/>
      <c r="BL22" s="193"/>
      <c r="BM22" s="50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6"/>
      <c r="CB22" s="16"/>
    </row>
    <row r="23" spans="1:80" s="27" customFormat="1" ht="11.25" customHeight="1">
      <c r="A23" s="25">
        <v>14</v>
      </c>
      <c r="B23" s="26"/>
      <c r="C23" s="297"/>
      <c r="D23" s="49">
        <v>14</v>
      </c>
      <c r="E23" s="135">
        <f t="shared" si="23"/>
        <v>29.3</v>
      </c>
      <c r="F23" s="135"/>
      <c r="G23" s="135"/>
      <c r="H23" s="135"/>
      <c r="I23" s="135"/>
      <c r="J23" s="135"/>
      <c r="K23" s="135">
        <f t="shared" si="24"/>
        <v>189.4</v>
      </c>
      <c r="L23" s="211">
        <v>556054.30000000005</v>
      </c>
      <c r="M23" s="211">
        <v>326273</v>
      </c>
      <c r="N23" s="44">
        <f t="shared" si="25"/>
        <v>326273556054.29999</v>
      </c>
      <c r="O23" s="40">
        <f t="shared" si="46"/>
        <v>-4.8000000000465661</v>
      </c>
      <c r="P23" s="40">
        <f t="shared" si="47"/>
        <v>-28.900000000023283</v>
      </c>
      <c r="Q23" s="40"/>
      <c r="R23" s="47">
        <f t="shared" si="26"/>
        <v>0</v>
      </c>
      <c r="S23" s="67">
        <f t="shared" si="27"/>
        <v>0</v>
      </c>
      <c r="T23" s="67">
        <f t="shared" si="28"/>
        <v>0</v>
      </c>
      <c r="U23" s="67">
        <f t="shared" si="29"/>
        <v>0</v>
      </c>
      <c r="V23" s="67">
        <f t="shared" si="30"/>
        <v>0</v>
      </c>
      <c r="W23" s="67">
        <f t="shared" si="31"/>
        <v>189.43016969772708</v>
      </c>
      <c r="X23" s="67">
        <f t="shared" si="32"/>
        <v>0</v>
      </c>
      <c r="Y23" s="67">
        <f t="shared" si="33"/>
        <v>0</v>
      </c>
      <c r="Z23" s="52">
        <v>0</v>
      </c>
      <c r="AA23" s="52">
        <f t="shared" si="48"/>
        <v>0</v>
      </c>
      <c r="AB23" s="52">
        <f t="shared" si="49"/>
        <v>0</v>
      </c>
      <c r="AC23" s="52">
        <f t="shared" si="50"/>
        <v>0</v>
      </c>
      <c r="AD23" s="52">
        <v>0</v>
      </c>
      <c r="AE23" s="52">
        <f t="shared" si="51"/>
        <v>-4.8</v>
      </c>
      <c r="AF23" s="52">
        <f t="shared" si="52"/>
        <v>0</v>
      </c>
      <c r="AG23" s="52">
        <f t="shared" si="53"/>
        <v>0</v>
      </c>
      <c r="AH23" s="52">
        <f t="shared" si="54"/>
        <v>0</v>
      </c>
      <c r="AI23" s="52">
        <f t="shared" si="55"/>
        <v>0</v>
      </c>
      <c r="AJ23" s="52">
        <v>0</v>
      </c>
      <c r="AK23" s="52">
        <f t="shared" si="56"/>
        <v>0</v>
      </c>
      <c r="AL23" s="52">
        <f t="shared" si="57"/>
        <v>0</v>
      </c>
      <c r="AM23" s="52">
        <f t="shared" si="58"/>
        <v>-28.9</v>
      </c>
      <c r="AN23" s="52">
        <v>0</v>
      </c>
      <c r="AO23" s="52">
        <f t="shared" si="59"/>
        <v>0</v>
      </c>
      <c r="AP23" s="67">
        <f t="shared" si="34"/>
        <v>-4.8000000000465661</v>
      </c>
      <c r="AQ23" s="67">
        <f t="shared" si="35"/>
        <v>-28.900000000023283</v>
      </c>
      <c r="AR23" s="85">
        <f t="shared" si="60"/>
        <v>0</v>
      </c>
      <c r="AS23" s="85">
        <f t="shared" si="61"/>
        <v>0</v>
      </c>
      <c r="AT23" s="85">
        <f t="shared" si="19"/>
        <v>-4.8000000000465661</v>
      </c>
      <c r="AU23" s="85">
        <f t="shared" si="20"/>
        <v>-28.900000000023283</v>
      </c>
      <c r="AV23" s="85">
        <f t="shared" si="36"/>
        <v>102.5</v>
      </c>
      <c r="AW23" s="85">
        <f t="shared" si="37"/>
        <v>-259.59999999997672</v>
      </c>
      <c r="AX23" s="85">
        <f t="shared" si="38"/>
        <v>97.900000000023283</v>
      </c>
      <c r="AY23" s="85">
        <f t="shared" si="39"/>
        <v>34.700000000011642</v>
      </c>
      <c r="AZ23" s="85">
        <f t="shared" si="40"/>
        <v>97.900000000023283</v>
      </c>
      <c r="BA23" s="85">
        <f t="shared" si="41"/>
        <v>34.700000000011642</v>
      </c>
      <c r="BB23" s="187">
        <f t="shared" si="42"/>
        <v>97.900000000023283</v>
      </c>
      <c r="BC23" s="187">
        <f t="shared" si="43"/>
        <v>34.700000000011642</v>
      </c>
      <c r="BD23" s="85">
        <f t="shared" si="44"/>
        <v>-5.0999999999767169</v>
      </c>
      <c r="BE23" s="85">
        <f t="shared" si="45"/>
        <v>-57.300000000046566</v>
      </c>
      <c r="BF23" s="85">
        <f t="shared" si="21"/>
        <v>-5609.6700000058927</v>
      </c>
      <c r="BG23" s="85">
        <f t="shared" si="22"/>
        <v>-176.96999999925146</v>
      </c>
      <c r="BH23" s="52"/>
      <c r="BI23" s="52"/>
      <c r="BJ23" s="52"/>
      <c r="BK23" s="50"/>
      <c r="BL23" s="193"/>
      <c r="BM23" s="50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16"/>
      <c r="CB23" s="16"/>
    </row>
    <row r="24" spans="1:80" s="27" customFormat="1" ht="11.25" customHeight="1">
      <c r="A24" s="25">
        <v>15</v>
      </c>
      <c r="B24" s="26"/>
      <c r="C24" s="297"/>
      <c r="D24" s="49">
        <v>15</v>
      </c>
      <c r="E24" s="135">
        <f t="shared" si="23"/>
        <v>13.2</v>
      </c>
      <c r="F24" s="135"/>
      <c r="G24" s="135"/>
      <c r="H24" s="135"/>
      <c r="I24" s="135"/>
      <c r="J24" s="135"/>
      <c r="K24" s="135">
        <f t="shared" si="24"/>
        <v>244</v>
      </c>
      <c r="L24" s="211">
        <v>556049.5</v>
      </c>
      <c r="M24" s="211">
        <v>326244.09999999998</v>
      </c>
      <c r="N24" s="44">
        <f t="shared" si="25"/>
        <v>326244656049.5</v>
      </c>
      <c r="O24" s="40">
        <f t="shared" si="46"/>
        <v>-11.900000000023283</v>
      </c>
      <c r="P24" s="40">
        <f t="shared" si="47"/>
        <v>-5.7999999999883585</v>
      </c>
      <c r="Q24" s="40"/>
      <c r="R24" s="47">
        <f t="shared" si="26"/>
        <v>0</v>
      </c>
      <c r="S24" s="67">
        <f t="shared" si="27"/>
        <v>0</v>
      </c>
      <c r="T24" s="67">
        <f t="shared" si="28"/>
        <v>0</v>
      </c>
      <c r="U24" s="67">
        <f t="shared" si="29"/>
        <v>0</v>
      </c>
      <c r="V24" s="67">
        <f t="shared" si="30"/>
        <v>0</v>
      </c>
      <c r="W24" s="67">
        <f t="shared" si="31"/>
        <v>244.01562940890415</v>
      </c>
      <c r="X24" s="67">
        <f t="shared" si="32"/>
        <v>0</v>
      </c>
      <c r="Y24" s="67">
        <f t="shared" si="33"/>
        <v>0</v>
      </c>
      <c r="Z24" s="52">
        <v>0</v>
      </c>
      <c r="AA24" s="52">
        <f t="shared" si="48"/>
        <v>0</v>
      </c>
      <c r="AB24" s="52">
        <f t="shared" si="49"/>
        <v>0</v>
      </c>
      <c r="AC24" s="52">
        <f t="shared" si="50"/>
        <v>0</v>
      </c>
      <c r="AD24" s="52">
        <v>0</v>
      </c>
      <c r="AE24" s="52">
        <f t="shared" si="51"/>
        <v>-11.9</v>
      </c>
      <c r="AF24" s="52">
        <f t="shared" si="52"/>
        <v>0</v>
      </c>
      <c r="AG24" s="52">
        <f t="shared" si="53"/>
        <v>0</v>
      </c>
      <c r="AH24" s="52">
        <f t="shared" si="54"/>
        <v>0</v>
      </c>
      <c r="AI24" s="52">
        <f t="shared" si="55"/>
        <v>0</v>
      </c>
      <c r="AJ24" s="52">
        <v>0</v>
      </c>
      <c r="AK24" s="52">
        <f t="shared" si="56"/>
        <v>0</v>
      </c>
      <c r="AL24" s="52">
        <f t="shared" si="57"/>
        <v>0</v>
      </c>
      <c r="AM24" s="52">
        <f t="shared" si="58"/>
        <v>-5.8</v>
      </c>
      <c r="AN24" s="52">
        <v>0</v>
      </c>
      <c r="AO24" s="52">
        <f t="shared" si="59"/>
        <v>0</v>
      </c>
      <c r="AP24" s="67">
        <f t="shared" si="34"/>
        <v>-11.900000000023283</v>
      </c>
      <c r="AQ24" s="67">
        <f t="shared" si="35"/>
        <v>-5.7999999999883585</v>
      </c>
      <c r="AR24" s="85">
        <f t="shared" si="60"/>
        <v>0</v>
      </c>
      <c r="AS24" s="85">
        <f t="shared" si="61"/>
        <v>0</v>
      </c>
      <c r="AT24" s="85">
        <f t="shared" si="19"/>
        <v>-11.900000000023283</v>
      </c>
      <c r="AU24" s="85">
        <f t="shared" si="20"/>
        <v>-5.7999999999883585</v>
      </c>
      <c r="AV24" s="85">
        <f t="shared" si="36"/>
        <v>97.699999999953434</v>
      </c>
      <c r="AW24" s="85">
        <f t="shared" si="37"/>
        <v>-288.5</v>
      </c>
      <c r="AX24" s="85">
        <f t="shared" si="38"/>
        <v>93.099999999976717</v>
      </c>
      <c r="AY24" s="85">
        <f t="shared" si="39"/>
        <v>5.7999999999883585</v>
      </c>
      <c r="AZ24" s="85">
        <f t="shared" si="40"/>
        <v>93.099999999976717</v>
      </c>
      <c r="BA24" s="85">
        <f t="shared" si="41"/>
        <v>5.7999999999883585</v>
      </c>
      <c r="BB24" s="187">
        <f t="shared" si="42"/>
        <v>93.099999999976717</v>
      </c>
      <c r="BC24" s="187">
        <f t="shared" si="43"/>
        <v>5.7999999999883585</v>
      </c>
      <c r="BD24" s="85">
        <f t="shared" si="44"/>
        <v>-16.700000000069849</v>
      </c>
      <c r="BE24" s="85">
        <f t="shared" si="45"/>
        <v>-34.700000000011642</v>
      </c>
      <c r="BF24" s="85">
        <f t="shared" si="21"/>
        <v>-3230.5700000002757</v>
      </c>
      <c r="BG24" s="85">
        <f t="shared" si="22"/>
        <v>-96.860000000210718</v>
      </c>
      <c r="BH24" s="52"/>
      <c r="BI24" s="52"/>
      <c r="BJ24" s="52"/>
      <c r="BK24" s="50"/>
      <c r="BL24" s="193"/>
      <c r="BM24" s="50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16"/>
      <c r="CB24" s="16"/>
    </row>
    <row r="25" spans="1:80" s="27" customFormat="1" ht="11.25" customHeight="1">
      <c r="A25" s="25">
        <v>16</v>
      </c>
      <c r="B25" s="26"/>
      <c r="C25" s="297"/>
      <c r="D25" s="49">
        <v>16</v>
      </c>
      <c r="E25" s="135">
        <f t="shared" si="23"/>
        <v>134.6</v>
      </c>
      <c r="F25" s="135"/>
      <c r="G25" s="135"/>
      <c r="H25" s="135"/>
      <c r="I25" s="135"/>
      <c r="J25" s="135"/>
      <c r="K25" s="135">
        <f t="shared" si="24"/>
        <v>8.1</v>
      </c>
      <c r="L25" s="211">
        <v>556037.6</v>
      </c>
      <c r="M25" s="211">
        <v>326238.3</v>
      </c>
      <c r="N25" s="44">
        <f t="shared" si="25"/>
        <v>326238856037.59998</v>
      </c>
      <c r="O25" s="40">
        <f t="shared" si="46"/>
        <v>18.900000000023283</v>
      </c>
      <c r="P25" s="40">
        <f t="shared" si="47"/>
        <v>133.29999999998836</v>
      </c>
      <c r="Q25" s="40"/>
      <c r="R25" s="47">
        <f t="shared" si="26"/>
        <v>0</v>
      </c>
      <c r="S25" s="67">
        <f t="shared" si="27"/>
        <v>8.0699177339563555</v>
      </c>
      <c r="T25" s="67">
        <f t="shared" si="28"/>
        <v>0</v>
      </c>
      <c r="U25" s="67">
        <f t="shared" si="29"/>
        <v>0</v>
      </c>
      <c r="V25" s="67">
        <f t="shared" si="30"/>
        <v>0</v>
      </c>
      <c r="W25" s="67">
        <f t="shared" si="31"/>
        <v>0</v>
      </c>
      <c r="X25" s="67">
        <f t="shared" si="32"/>
        <v>0</v>
      </c>
      <c r="Y25" s="67">
        <f t="shared" si="33"/>
        <v>0</v>
      </c>
      <c r="Z25" s="52">
        <v>0</v>
      </c>
      <c r="AA25" s="52">
        <f t="shared" si="48"/>
        <v>18.899999999999999</v>
      </c>
      <c r="AB25" s="52">
        <f t="shared" si="49"/>
        <v>0</v>
      </c>
      <c r="AC25" s="52">
        <f t="shared" si="50"/>
        <v>0</v>
      </c>
      <c r="AD25" s="52">
        <v>0</v>
      </c>
      <c r="AE25" s="52">
        <f t="shared" si="51"/>
        <v>0</v>
      </c>
      <c r="AF25" s="52">
        <f t="shared" si="52"/>
        <v>0</v>
      </c>
      <c r="AG25" s="52">
        <f t="shared" si="53"/>
        <v>0</v>
      </c>
      <c r="AH25" s="52">
        <f t="shared" si="54"/>
        <v>0</v>
      </c>
      <c r="AI25" s="52">
        <f t="shared" si="55"/>
        <v>133.30000000000001</v>
      </c>
      <c r="AJ25" s="52">
        <v>0</v>
      </c>
      <c r="AK25" s="52">
        <f t="shared" si="56"/>
        <v>0</v>
      </c>
      <c r="AL25" s="52">
        <f t="shared" si="57"/>
        <v>0</v>
      </c>
      <c r="AM25" s="52">
        <f t="shared" si="58"/>
        <v>0</v>
      </c>
      <c r="AN25" s="52">
        <v>0</v>
      </c>
      <c r="AO25" s="52">
        <f t="shared" si="59"/>
        <v>0</v>
      </c>
      <c r="AP25" s="67">
        <f t="shared" si="34"/>
        <v>18.900000000023283</v>
      </c>
      <c r="AQ25" s="67">
        <f t="shared" si="35"/>
        <v>133.29999999998836</v>
      </c>
      <c r="AR25" s="85">
        <f t="shared" si="60"/>
        <v>0</v>
      </c>
      <c r="AS25" s="85">
        <f t="shared" si="61"/>
        <v>0</v>
      </c>
      <c r="AT25" s="85">
        <f t="shared" si="19"/>
        <v>18.900000000023283</v>
      </c>
      <c r="AU25" s="85">
        <f t="shared" si="20"/>
        <v>133.29999999998836</v>
      </c>
      <c r="AV25" s="85">
        <f t="shared" si="36"/>
        <v>85.799999999930151</v>
      </c>
      <c r="AW25" s="85">
        <f t="shared" si="37"/>
        <v>-294.29999999998836</v>
      </c>
      <c r="AX25" s="85">
        <f t="shared" si="38"/>
        <v>81.199999999953434</v>
      </c>
      <c r="AY25" s="85">
        <f t="shared" si="39"/>
        <v>0</v>
      </c>
      <c r="AZ25" s="85">
        <f t="shared" si="40"/>
        <v>81.199999999953434</v>
      </c>
      <c r="BA25" s="85">
        <f t="shared" si="41"/>
        <v>0</v>
      </c>
      <c r="BB25" s="187">
        <f t="shared" si="42"/>
        <v>81.199999999953434</v>
      </c>
      <c r="BC25" s="187">
        <f t="shared" si="43"/>
        <v>0</v>
      </c>
      <c r="BD25" s="85">
        <f t="shared" si="44"/>
        <v>7</v>
      </c>
      <c r="BE25" s="85">
        <f t="shared" si="45"/>
        <v>127.5</v>
      </c>
      <c r="BF25" s="85">
        <f t="shared" si="21"/>
        <v>10352.999999994063</v>
      </c>
      <c r="BG25" s="85">
        <f t="shared" si="22"/>
        <v>0</v>
      </c>
      <c r="BH25" s="52"/>
      <c r="BI25" s="52"/>
      <c r="BJ25" s="52"/>
      <c r="BK25" s="50"/>
      <c r="BL25" s="193"/>
      <c r="BM25" s="50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16"/>
      <c r="CB25" s="16"/>
    </row>
    <row r="26" spans="1:80" s="27" customFormat="1" ht="11.25" customHeight="1">
      <c r="A26" s="25">
        <v>17</v>
      </c>
      <c r="B26" s="26"/>
      <c r="C26" s="297"/>
      <c r="D26" s="49">
        <v>17</v>
      </c>
      <c r="E26" s="135">
        <f t="shared" si="23"/>
        <v>118.1</v>
      </c>
      <c r="F26" s="135"/>
      <c r="G26" s="135"/>
      <c r="H26" s="135"/>
      <c r="I26" s="135"/>
      <c r="J26" s="135"/>
      <c r="K26" s="135">
        <f t="shared" si="24"/>
        <v>330.6</v>
      </c>
      <c r="L26" s="211">
        <v>556056.5</v>
      </c>
      <c r="M26" s="211">
        <v>326371.59999999998</v>
      </c>
      <c r="N26" s="44">
        <f t="shared" si="25"/>
        <v>326372156056.5</v>
      </c>
      <c r="O26" s="40">
        <f t="shared" si="46"/>
        <v>-57.900000000023283</v>
      </c>
      <c r="P26" s="40">
        <f t="shared" si="47"/>
        <v>102.90000000002328</v>
      </c>
      <c r="Q26" s="40"/>
      <c r="R26" s="47">
        <f t="shared" si="26"/>
        <v>0</v>
      </c>
      <c r="S26" s="67">
        <f t="shared" si="27"/>
        <v>0</v>
      </c>
      <c r="T26" s="67">
        <f t="shared" si="28"/>
        <v>0</v>
      </c>
      <c r="U26" s="67">
        <f t="shared" si="29"/>
        <v>0</v>
      </c>
      <c r="V26" s="67">
        <f t="shared" si="30"/>
        <v>0</v>
      </c>
      <c r="W26" s="67">
        <f t="shared" si="31"/>
        <v>0</v>
      </c>
      <c r="X26" s="67">
        <f t="shared" si="32"/>
        <v>0</v>
      </c>
      <c r="Y26" s="67">
        <f t="shared" si="33"/>
        <v>330.63431624555773</v>
      </c>
      <c r="Z26" s="52">
        <v>0</v>
      </c>
      <c r="AA26" s="52">
        <f t="shared" si="48"/>
        <v>0</v>
      </c>
      <c r="AB26" s="52">
        <f t="shared" si="49"/>
        <v>0</v>
      </c>
      <c r="AC26" s="52">
        <f t="shared" si="50"/>
        <v>0</v>
      </c>
      <c r="AD26" s="52">
        <v>0</v>
      </c>
      <c r="AE26" s="52">
        <f t="shared" si="51"/>
        <v>0</v>
      </c>
      <c r="AF26" s="52">
        <f t="shared" si="52"/>
        <v>0</v>
      </c>
      <c r="AG26" s="52">
        <f t="shared" si="53"/>
        <v>-57.9</v>
      </c>
      <c r="AH26" s="52">
        <f t="shared" si="54"/>
        <v>0</v>
      </c>
      <c r="AI26" s="52">
        <f t="shared" si="55"/>
        <v>0</v>
      </c>
      <c r="AJ26" s="52">
        <v>0</v>
      </c>
      <c r="AK26" s="52">
        <f t="shared" si="56"/>
        <v>0</v>
      </c>
      <c r="AL26" s="52">
        <f t="shared" si="57"/>
        <v>0</v>
      </c>
      <c r="AM26" s="52">
        <f t="shared" si="58"/>
        <v>0</v>
      </c>
      <c r="AN26" s="52">
        <v>0</v>
      </c>
      <c r="AO26" s="52">
        <f t="shared" si="59"/>
        <v>102.9</v>
      </c>
      <c r="AP26" s="67">
        <f t="shared" si="34"/>
        <v>-57.900000000023283</v>
      </c>
      <c r="AQ26" s="67">
        <f t="shared" si="35"/>
        <v>102.90000000002328</v>
      </c>
      <c r="AR26" s="85">
        <f t="shared" si="60"/>
        <v>0</v>
      </c>
      <c r="AS26" s="85">
        <f t="shared" si="61"/>
        <v>0</v>
      </c>
      <c r="AT26" s="85">
        <f t="shared" si="19"/>
        <v>-57.900000000023283</v>
      </c>
      <c r="AU26" s="85">
        <f t="shared" si="20"/>
        <v>102.90000000002328</v>
      </c>
      <c r="AV26" s="85">
        <f t="shared" si="36"/>
        <v>104.69999999995343</v>
      </c>
      <c r="AW26" s="85">
        <f t="shared" si="37"/>
        <v>-161</v>
      </c>
      <c r="AX26" s="85">
        <f t="shared" si="38"/>
        <v>100.09999999997672</v>
      </c>
      <c r="AY26" s="85">
        <f t="shared" si="39"/>
        <v>133.29999999998836</v>
      </c>
      <c r="AZ26" s="85">
        <f t="shared" si="40"/>
        <v>100.09999999997672</v>
      </c>
      <c r="BA26" s="85">
        <f t="shared" si="41"/>
        <v>133.29999999998836</v>
      </c>
      <c r="BB26" s="187">
        <f t="shared" si="42"/>
        <v>100.09999999997672</v>
      </c>
      <c r="BC26" s="187">
        <f t="shared" si="43"/>
        <v>133.29999999998836</v>
      </c>
      <c r="BD26" s="85">
        <f t="shared" si="44"/>
        <v>-39</v>
      </c>
      <c r="BE26" s="85">
        <f t="shared" si="45"/>
        <v>236.20000000001164</v>
      </c>
      <c r="BF26" s="85">
        <f t="shared" si="21"/>
        <v>23643.619999995666</v>
      </c>
      <c r="BG26" s="85">
        <f t="shared" si="22"/>
        <v>-5198.699999999546</v>
      </c>
      <c r="BH26" s="52"/>
      <c r="BI26" s="52"/>
      <c r="BJ26" s="52"/>
      <c r="BK26" s="50"/>
      <c r="BL26" s="193"/>
      <c r="BM26" s="50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6"/>
      <c r="CB26" s="16"/>
    </row>
    <row r="27" spans="1:80" s="27" customFormat="1" ht="11.25" customHeight="1">
      <c r="A27" s="25">
        <v>18</v>
      </c>
      <c r="B27" s="26"/>
      <c r="C27" s="297"/>
      <c r="D27" s="49">
        <v>18</v>
      </c>
      <c r="E27" s="135">
        <f t="shared" si="23"/>
        <v>28</v>
      </c>
      <c r="F27" s="135"/>
      <c r="G27" s="135"/>
      <c r="H27" s="135"/>
      <c r="I27" s="135"/>
      <c r="J27" s="135"/>
      <c r="K27" s="135">
        <f t="shared" si="24"/>
        <v>346.8</v>
      </c>
      <c r="L27" s="211">
        <v>555998.6</v>
      </c>
      <c r="M27" s="211">
        <v>326474.5</v>
      </c>
      <c r="N27" s="44">
        <f t="shared" si="25"/>
        <v>326475055998.59998</v>
      </c>
      <c r="O27" s="40">
        <f t="shared" si="46"/>
        <v>-6.4000000000232831</v>
      </c>
      <c r="P27" s="40">
        <f t="shared" si="47"/>
        <v>27.299999999988358</v>
      </c>
      <c r="Q27" s="40"/>
      <c r="R27" s="47">
        <f t="shared" si="26"/>
        <v>0</v>
      </c>
      <c r="S27" s="67">
        <f t="shared" si="27"/>
        <v>0</v>
      </c>
      <c r="T27" s="67">
        <f t="shared" si="28"/>
        <v>0</v>
      </c>
      <c r="U27" s="67">
        <f t="shared" si="29"/>
        <v>0</v>
      </c>
      <c r="V27" s="67">
        <f t="shared" si="30"/>
        <v>0</v>
      </c>
      <c r="W27" s="67">
        <f t="shared" si="31"/>
        <v>0</v>
      </c>
      <c r="X27" s="67">
        <f t="shared" si="32"/>
        <v>0</v>
      </c>
      <c r="Y27" s="67">
        <f t="shared" si="33"/>
        <v>346.80628079276221</v>
      </c>
      <c r="Z27" s="52">
        <v>0</v>
      </c>
      <c r="AA27" s="52">
        <f t="shared" si="48"/>
        <v>0</v>
      </c>
      <c r="AB27" s="52">
        <f t="shared" si="49"/>
        <v>0</v>
      </c>
      <c r="AC27" s="52">
        <f t="shared" si="50"/>
        <v>0</v>
      </c>
      <c r="AD27" s="52">
        <v>0</v>
      </c>
      <c r="AE27" s="52">
        <f t="shared" si="51"/>
        <v>0</v>
      </c>
      <c r="AF27" s="52">
        <f t="shared" si="52"/>
        <v>0</v>
      </c>
      <c r="AG27" s="52">
        <f t="shared" si="53"/>
        <v>-6.4</v>
      </c>
      <c r="AH27" s="52">
        <f t="shared" si="54"/>
        <v>0</v>
      </c>
      <c r="AI27" s="52">
        <f t="shared" si="55"/>
        <v>0</v>
      </c>
      <c r="AJ27" s="52">
        <v>0</v>
      </c>
      <c r="AK27" s="52">
        <f t="shared" si="56"/>
        <v>0</v>
      </c>
      <c r="AL27" s="52">
        <f t="shared" si="57"/>
        <v>0</v>
      </c>
      <c r="AM27" s="52">
        <f t="shared" si="58"/>
        <v>0</v>
      </c>
      <c r="AN27" s="52">
        <v>0</v>
      </c>
      <c r="AO27" s="52">
        <f t="shared" si="59"/>
        <v>27.3</v>
      </c>
      <c r="AP27" s="67">
        <f t="shared" si="34"/>
        <v>-6.4000000000232831</v>
      </c>
      <c r="AQ27" s="67">
        <f t="shared" si="35"/>
        <v>27.299999999988358</v>
      </c>
      <c r="AR27" s="85">
        <f t="shared" si="60"/>
        <v>0</v>
      </c>
      <c r="AS27" s="85">
        <f t="shared" si="61"/>
        <v>0</v>
      </c>
      <c r="AT27" s="85">
        <f t="shared" si="19"/>
        <v>-6.4000000000232831</v>
      </c>
      <c r="AU27" s="85">
        <f t="shared" si="20"/>
        <v>27.299999999988358</v>
      </c>
      <c r="AV27" s="85">
        <f t="shared" si="36"/>
        <v>46.799999999930151</v>
      </c>
      <c r="AW27" s="85">
        <f t="shared" si="37"/>
        <v>-58.099999999976717</v>
      </c>
      <c r="AX27" s="85">
        <f t="shared" si="38"/>
        <v>42.199999999953434</v>
      </c>
      <c r="AY27" s="85">
        <f t="shared" si="39"/>
        <v>236.20000000001164</v>
      </c>
      <c r="AZ27" s="85">
        <f t="shared" si="40"/>
        <v>42.199999999953434</v>
      </c>
      <c r="BA27" s="85">
        <f t="shared" si="41"/>
        <v>236.20000000001164</v>
      </c>
      <c r="BB27" s="187">
        <f t="shared" si="42"/>
        <v>42.199999999953434</v>
      </c>
      <c r="BC27" s="187">
        <f t="shared" si="43"/>
        <v>236.20000000001164</v>
      </c>
      <c r="BD27" s="85">
        <f t="shared" si="44"/>
        <v>-64.300000000046566</v>
      </c>
      <c r="BE27" s="85">
        <f t="shared" si="45"/>
        <v>130.20000000001164</v>
      </c>
      <c r="BF27" s="85">
        <f t="shared" si="21"/>
        <v>5494.439999994428</v>
      </c>
      <c r="BG27" s="85">
        <f t="shared" si="22"/>
        <v>-15187.660000011747</v>
      </c>
      <c r="BH27" s="52"/>
      <c r="BI27" s="52"/>
      <c r="BJ27" s="52"/>
      <c r="BK27" s="50"/>
      <c r="BL27" s="193"/>
      <c r="BM27" s="50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16"/>
      <c r="CB27" s="16"/>
    </row>
    <row r="28" spans="1:80" s="27" customFormat="1" ht="11.25" customHeight="1">
      <c r="A28" s="25">
        <v>19</v>
      </c>
      <c r="B28" s="26"/>
      <c r="C28" s="297"/>
      <c r="D28" s="49">
        <v>19</v>
      </c>
      <c r="E28" s="135">
        <f t="shared" si="23"/>
        <v>40.6</v>
      </c>
      <c r="F28" s="135"/>
      <c r="G28" s="135"/>
      <c r="H28" s="135"/>
      <c r="I28" s="135"/>
      <c r="J28" s="135"/>
      <c r="K28" s="135">
        <f t="shared" si="24"/>
        <v>307.60000000000002</v>
      </c>
      <c r="L28" s="211">
        <v>555992.19999999995</v>
      </c>
      <c r="M28" s="211">
        <v>326501.8</v>
      </c>
      <c r="N28" s="44">
        <f t="shared" si="25"/>
        <v>326502355992.20001</v>
      </c>
      <c r="O28" s="40">
        <f t="shared" si="46"/>
        <v>-32.199999999953434</v>
      </c>
      <c r="P28" s="40">
        <f t="shared" si="47"/>
        <v>24.799999999988358</v>
      </c>
      <c r="Q28" s="40"/>
      <c r="R28" s="47">
        <f t="shared" si="26"/>
        <v>0</v>
      </c>
      <c r="S28" s="67">
        <f t="shared" si="27"/>
        <v>0</v>
      </c>
      <c r="T28" s="67">
        <f t="shared" si="28"/>
        <v>0</v>
      </c>
      <c r="U28" s="67">
        <f t="shared" si="29"/>
        <v>0</v>
      </c>
      <c r="V28" s="67">
        <f t="shared" si="30"/>
        <v>0</v>
      </c>
      <c r="W28" s="67">
        <f t="shared" si="31"/>
        <v>0</v>
      </c>
      <c r="X28" s="67">
        <f t="shared" si="32"/>
        <v>0</v>
      </c>
      <c r="Y28" s="67">
        <f t="shared" si="33"/>
        <v>307.60297293052645</v>
      </c>
      <c r="Z28" s="52">
        <v>0</v>
      </c>
      <c r="AA28" s="52">
        <f t="shared" si="48"/>
        <v>0</v>
      </c>
      <c r="AB28" s="52">
        <f t="shared" si="49"/>
        <v>0</v>
      </c>
      <c r="AC28" s="52">
        <f t="shared" si="50"/>
        <v>0</v>
      </c>
      <c r="AD28" s="52">
        <v>0</v>
      </c>
      <c r="AE28" s="52">
        <f t="shared" si="51"/>
        <v>0</v>
      </c>
      <c r="AF28" s="52">
        <f t="shared" si="52"/>
        <v>0</v>
      </c>
      <c r="AG28" s="52">
        <f t="shared" si="53"/>
        <v>-32.200000000000003</v>
      </c>
      <c r="AH28" s="52">
        <f t="shared" si="54"/>
        <v>0</v>
      </c>
      <c r="AI28" s="52">
        <f t="shared" si="55"/>
        <v>0</v>
      </c>
      <c r="AJ28" s="52">
        <v>0</v>
      </c>
      <c r="AK28" s="52">
        <f t="shared" si="56"/>
        <v>0</v>
      </c>
      <c r="AL28" s="52">
        <f t="shared" si="57"/>
        <v>0</v>
      </c>
      <c r="AM28" s="52">
        <f t="shared" si="58"/>
        <v>0</v>
      </c>
      <c r="AN28" s="52">
        <v>0</v>
      </c>
      <c r="AO28" s="52">
        <f t="shared" si="59"/>
        <v>24.8</v>
      </c>
      <c r="AP28" s="67">
        <f t="shared" si="34"/>
        <v>-32.199999999953434</v>
      </c>
      <c r="AQ28" s="67">
        <f t="shared" si="35"/>
        <v>24.799999999988358</v>
      </c>
      <c r="AR28" s="85">
        <f t="shared" si="60"/>
        <v>0</v>
      </c>
      <c r="AS28" s="85">
        <f t="shared" si="61"/>
        <v>0</v>
      </c>
      <c r="AT28" s="85">
        <f t="shared" si="19"/>
        <v>-32.199999999953434</v>
      </c>
      <c r="AU28" s="85">
        <f t="shared" si="20"/>
        <v>24.799999999988358</v>
      </c>
      <c r="AV28" s="85">
        <f t="shared" si="36"/>
        <v>40.399999999906868</v>
      </c>
      <c r="AW28" s="85">
        <f t="shared" si="37"/>
        <v>-30.799999999988358</v>
      </c>
      <c r="AX28" s="85">
        <f t="shared" si="38"/>
        <v>35.799999999930151</v>
      </c>
      <c r="AY28" s="85">
        <f t="shared" si="39"/>
        <v>263.5</v>
      </c>
      <c r="AZ28" s="85">
        <f t="shared" si="40"/>
        <v>35.799999999930151</v>
      </c>
      <c r="BA28" s="85">
        <f t="shared" si="41"/>
        <v>263.5</v>
      </c>
      <c r="BB28" s="187">
        <f t="shared" si="42"/>
        <v>35.799999999930151</v>
      </c>
      <c r="BC28" s="187">
        <f t="shared" si="43"/>
        <v>263.5</v>
      </c>
      <c r="BD28" s="85">
        <f t="shared" si="44"/>
        <v>-38.599999999976717</v>
      </c>
      <c r="BE28" s="85">
        <f t="shared" si="45"/>
        <v>52.099999999976717</v>
      </c>
      <c r="BF28" s="85">
        <f t="shared" si="21"/>
        <v>1865.1799999955274</v>
      </c>
      <c r="BG28" s="85">
        <f t="shared" si="22"/>
        <v>-10171.099999993865</v>
      </c>
      <c r="BH28" s="52"/>
      <c r="BI28" s="52"/>
      <c r="BJ28" s="52"/>
      <c r="BK28" s="50"/>
      <c r="BL28" s="193"/>
      <c r="BM28" s="50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16"/>
      <c r="CB28" s="16"/>
    </row>
    <row r="29" spans="1:80" s="27" customFormat="1" ht="11.25" customHeight="1">
      <c r="A29" s="25">
        <v>20</v>
      </c>
      <c r="B29" s="26"/>
      <c r="C29" s="297"/>
      <c r="D29" s="49">
        <v>20</v>
      </c>
      <c r="E29" s="135">
        <f t="shared" si="23"/>
        <v>0</v>
      </c>
      <c r="F29" s="135"/>
      <c r="G29" s="135"/>
      <c r="H29" s="135"/>
      <c r="I29" s="135"/>
      <c r="J29" s="135"/>
      <c r="K29" s="135">
        <f t="shared" si="24"/>
        <v>0</v>
      </c>
      <c r="L29" s="211">
        <v>555960</v>
      </c>
      <c r="M29" s="211">
        <v>326526.59999999998</v>
      </c>
      <c r="N29" s="44">
        <f t="shared" si="25"/>
        <v>326527155960</v>
      </c>
      <c r="O29" s="40">
        <f t="shared" si="46"/>
        <v>0</v>
      </c>
      <c r="P29" s="40">
        <f t="shared" si="47"/>
        <v>0</v>
      </c>
      <c r="Q29" s="40"/>
      <c r="R29" s="47">
        <f t="shared" si="26"/>
        <v>0</v>
      </c>
      <c r="S29" s="67">
        <f t="shared" si="27"/>
        <v>0</v>
      </c>
      <c r="T29" s="67">
        <f t="shared" si="28"/>
        <v>0</v>
      </c>
      <c r="U29" s="67">
        <f t="shared" si="29"/>
        <v>0</v>
      </c>
      <c r="V29" s="67">
        <f t="shared" si="30"/>
        <v>0</v>
      </c>
      <c r="W29" s="67">
        <f t="shared" si="31"/>
        <v>0</v>
      </c>
      <c r="X29" s="67">
        <f t="shared" si="32"/>
        <v>0</v>
      </c>
      <c r="Y29" s="67">
        <f t="shared" si="33"/>
        <v>0</v>
      </c>
      <c r="Z29" s="52">
        <v>0</v>
      </c>
      <c r="AA29" s="52">
        <f t="shared" si="48"/>
        <v>0</v>
      </c>
      <c r="AB29" s="52">
        <f t="shared" si="49"/>
        <v>0</v>
      </c>
      <c r="AC29" s="52">
        <f t="shared" si="50"/>
        <v>0</v>
      </c>
      <c r="AD29" s="52">
        <v>0</v>
      </c>
      <c r="AE29" s="52">
        <f t="shared" si="51"/>
        <v>0</v>
      </c>
      <c r="AF29" s="52">
        <f t="shared" si="52"/>
        <v>0</v>
      </c>
      <c r="AG29" s="52">
        <f t="shared" si="53"/>
        <v>0</v>
      </c>
      <c r="AH29" s="52">
        <f t="shared" si="54"/>
        <v>0</v>
      </c>
      <c r="AI29" s="52">
        <f t="shared" si="55"/>
        <v>0</v>
      </c>
      <c r="AJ29" s="52">
        <v>0</v>
      </c>
      <c r="AK29" s="52">
        <f t="shared" si="56"/>
        <v>0</v>
      </c>
      <c r="AL29" s="52">
        <f t="shared" si="57"/>
        <v>0</v>
      </c>
      <c r="AM29" s="52">
        <f t="shared" si="58"/>
        <v>0</v>
      </c>
      <c r="AN29" s="52">
        <v>0</v>
      </c>
      <c r="AO29" s="52">
        <f t="shared" si="59"/>
        <v>0</v>
      </c>
      <c r="AP29" s="67">
        <f t="shared" si="34"/>
        <v>0</v>
      </c>
      <c r="AQ29" s="67">
        <f t="shared" si="35"/>
        <v>0</v>
      </c>
      <c r="AR29" s="85">
        <f t="shared" si="60"/>
        <v>0</v>
      </c>
      <c r="AS29" s="85">
        <f t="shared" si="61"/>
        <v>0</v>
      </c>
      <c r="AT29" s="85">
        <f t="shared" si="19"/>
        <v>0</v>
      </c>
      <c r="AU29" s="85">
        <f t="shared" si="20"/>
        <v>0</v>
      </c>
      <c r="AV29" s="85">
        <f t="shared" si="36"/>
        <v>8.1999999999534339</v>
      </c>
      <c r="AW29" s="85">
        <f t="shared" si="37"/>
        <v>-6</v>
      </c>
      <c r="AX29" s="85">
        <f t="shared" si="38"/>
        <v>3.5999999999767169</v>
      </c>
      <c r="AY29" s="85">
        <f t="shared" si="39"/>
        <v>288.29999999998836</v>
      </c>
      <c r="AZ29" s="85">
        <f t="shared" si="40"/>
        <v>3.5999999999767169</v>
      </c>
      <c r="BA29" s="85">
        <f t="shared" si="41"/>
        <v>288.29999999998836</v>
      </c>
      <c r="BB29" s="187">
        <f t="shared" si="42"/>
        <v>3.5999999999767169</v>
      </c>
      <c r="BC29" s="187">
        <f t="shared" si="43"/>
        <v>288.29999999998836</v>
      </c>
      <c r="BD29" s="85">
        <f t="shared" si="44"/>
        <v>-32.199999999953434</v>
      </c>
      <c r="BE29" s="85">
        <f t="shared" si="45"/>
        <v>24.799999999988358</v>
      </c>
      <c r="BF29" s="85">
        <f t="shared" si="21"/>
        <v>89.279999999380664</v>
      </c>
      <c r="BG29" s="85">
        <f t="shared" si="22"/>
        <v>-9283.2599999861995</v>
      </c>
      <c r="BH29" s="52"/>
      <c r="BI29" s="52"/>
      <c r="BJ29" s="52"/>
      <c r="BK29" s="50"/>
      <c r="BL29" s="193"/>
      <c r="BM29" s="50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16"/>
      <c r="CB29" s="16"/>
    </row>
    <row r="30" spans="1:80" s="27" customFormat="1" ht="11.25" customHeight="1">
      <c r="A30" s="27">
        <v>21</v>
      </c>
      <c r="B30" s="26"/>
      <c r="C30" s="297"/>
      <c r="D30" s="49">
        <v>21</v>
      </c>
      <c r="E30" s="135">
        <f t="shared" si="23"/>
        <v>0</v>
      </c>
      <c r="F30" s="135"/>
      <c r="G30" s="135"/>
      <c r="H30" s="135"/>
      <c r="I30" s="135"/>
      <c r="J30" s="135"/>
      <c r="K30" s="135">
        <f t="shared" si="24"/>
        <v>0</v>
      </c>
      <c r="L30" s="212"/>
      <c r="M30" s="212"/>
      <c r="N30" s="44">
        <f t="shared" si="25"/>
        <v>0</v>
      </c>
      <c r="O30" s="40">
        <f t="shared" si="46"/>
        <v>0</v>
      </c>
      <c r="P30" s="40">
        <f t="shared" si="47"/>
        <v>0</v>
      </c>
      <c r="Q30" s="40"/>
      <c r="R30" s="47">
        <f t="shared" si="26"/>
        <v>0</v>
      </c>
      <c r="S30" s="67">
        <f t="shared" si="27"/>
        <v>0</v>
      </c>
      <c r="T30" s="67">
        <f t="shared" si="28"/>
        <v>0</v>
      </c>
      <c r="U30" s="67">
        <f t="shared" si="29"/>
        <v>0</v>
      </c>
      <c r="V30" s="67">
        <f t="shared" si="30"/>
        <v>0</v>
      </c>
      <c r="W30" s="67">
        <f t="shared" si="31"/>
        <v>0</v>
      </c>
      <c r="X30" s="67">
        <f t="shared" si="32"/>
        <v>0</v>
      </c>
      <c r="Y30" s="67">
        <f t="shared" si="33"/>
        <v>0</v>
      </c>
      <c r="Z30" s="52">
        <v>0</v>
      </c>
      <c r="AA30" s="52">
        <f t="shared" si="48"/>
        <v>0</v>
      </c>
      <c r="AB30" s="52">
        <f t="shared" si="49"/>
        <v>0</v>
      </c>
      <c r="AC30" s="52">
        <f t="shared" si="50"/>
        <v>0</v>
      </c>
      <c r="AD30" s="52">
        <v>0</v>
      </c>
      <c r="AE30" s="52">
        <f t="shared" si="51"/>
        <v>0</v>
      </c>
      <c r="AF30" s="52">
        <f t="shared" si="52"/>
        <v>0</v>
      </c>
      <c r="AG30" s="52">
        <f t="shared" si="53"/>
        <v>0</v>
      </c>
      <c r="AH30" s="52">
        <f t="shared" si="54"/>
        <v>0</v>
      </c>
      <c r="AI30" s="52">
        <f t="shared" si="55"/>
        <v>0</v>
      </c>
      <c r="AJ30" s="52">
        <v>0</v>
      </c>
      <c r="AK30" s="52">
        <f t="shared" si="56"/>
        <v>0</v>
      </c>
      <c r="AL30" s="52">
        <f t="shared" si="57"/>
        <v>0</v>
      </c>
      <c r="AM30" s="52">
        <f t="shared" si="58"/>
        <v>0</v>
      </c>
      <c r="AN30" s="52">
        <v>0</v>
      </c>
      <c r="AO30" s="52">
        <f t="shared" si="59"/>
        <v>0</v>
      </c>
      <c r="AP30" s="67">
        <f t="shared" si="34"/>
        <v>0</v>
      </c>
      <c r="AQ30" s="67">
        <f t="shared" si="35"/>
        <v>0</v>
      </c>
      <c r="AR30" s="85">
        <f t="shared" si="60"/>
        <v>0</v>
      </c>
      <c r="AS30" s="85">
        <f t="shared" si="61"/>
        <v>0</v>
      </c>
      <c r="AT30" s="85">
        <f t="shared" si="19"/>
        <v>0</v>
      </c>
      <c r="AU30" s="85">
        <f t="shared" si="20"/>
        <v>0</v>
      </c>
      <c r="AV30" s="85">
        <f t="shared" si="36"/>
        <v>8.1999999999534339</v>
      </c>
      <c r="AW30" s="85">
        <f t="shared" si="37"/>
        <v>-6</v>
      </c>
      <c r="AX30" s="85">
        <f t="shared" si="38"/>
        <v>3.5999999999767169</v>
      </c>
      <c r="AY30" s="85">
        <f t="shared" si="39"/>
        <v>288.29999999998836</v>
      </c>
      <c r="AZ30" s="85">
        <f t="shared" si="40"/>
        <v>3.5999999999767169</v>
      </c>
      <c r="BA30" s="85">
        <f t="shared" si="41"/>
        <v>288.29999999998836</v>
      </c>
      <c r="BB30" s="187">
        <f t="shared" si="42"/>
        <v>3.5999999999767169</v>
      </c>
      <c r="BC30" s="187">
        <f t="shared" si="43"/>
        <v>288.29999999998836</v>
      </c>
      <c r="BD30" s="85">
        <f t="shared" si="44"/>
        <v>0</v>
      </c>
      <c r="BE30" s="85">
        <f t="shared" si="45"/>
        <v>0</v>
      </c>
      <c r="BF30" s="85">
        <f t="shared" si="21"/>
        <v>0</v>
      </c>
      <c r="BG30" s="85">
        <f t="shared" si="22"/>
        <v>0</v>
      </c>
      <c r="BH30" s="52"/>
      <c r="BI30" s="52"/>
      <c r="BJ30" s="52"/>
      <c r="BK30" s="50"/>
      <c r="BL30" s="193"/>
      <c r="BM30" s="50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16"/>
      <c r="CB30" s="16"/>
    </row>
    <row r="31" spans="1:80" s="27" customFormat="1" ht="11.25" customHeight="1">
      <c r="A31" s="27">
        <v>22</v>
      </c>
      <c r="B31" s="26"/>
      <c r="C31" s="297"/>
      <c r="D31" s="49">
        <v>22</v>
      </c>
      <c r="E31" s="135">
        <f t="shared" si="23"/>
        <v>0</v>
      </c>
      <c r="F31" s="135"/>
      <c r="G31" s="135"/>
      <c r="H31" s="135"/>
      <c r="I31" s="135"/>
      <c r="J31" s="135"/>
      <c r="K31" s="135">
        <f t="shared" si="24"/>
        <v>0</v>
      </c>
      <c r="L31" s="212"/>
      <c r="M31" s="212"/>
      <c r="N31" s="44">
        <f t="shared" si="25"/>
        <v>0</v>
      </c>
      <c r="O31" s="40">
        <f t="shared" si="46"/>
        <v>0</v>
      </c>
      <c r="P31" s="40">
        <f t="shared" si="47"/>
        <v>0</v>
      </c>
      <c r="Q31" s="40"/>
      <c r="R31" s="47">
        <f t="shared" si="26"/>
        <v>0</v>
      </c>
      <c r="S31" s="67">
        <f t="shared" si="27"/>
        <v>0</v>
      </c>
      <c r="T31" s="67">
        <f t="shared" si="28"/>
        <v>0</v>
      </c>
      <c r="U31" s="67">
        <f t="shared" si="29"/>
        <v>0</v>
      </c>
      <c r="V31" s="67">
        <f t="shared" si="30"/>
        <v>0</v>
      </c>
      <c r="W31" s="67">
        <f t="shared" si="31"/>
        <v>0</v>
      </c>
      <c r="X31" s="67">
        <f t="shared" si="32"/>
        <v>0</v>
      </c>
      <c r="Y31" s="67">
        <f t="shared" si="33"/>
        <v>0</v>
      </c>
      <c r="Z31" s="52">
        <v>0</v>
      </c>
      <c r="AA31" s="52">
        <f t="shared" si="48"/>
        <v>0</v>
      </c>
      <c r="AB31" s="52">
        <f t="shared" si="49"/>
        <v>0</v>
      </c>
      <c r="AC31" s="52">
        <f t="shared" si="50"/>
        <v>0</v>
      </c>
      <c r="AD31" s="52">
        <v>0</v>
      </c>
      <c r="AE31" s="52">
        <f t="shared" si="51"/>
        <v>0</v>
      </c>
      <c r="AF31" s="52">
        <f t="shared" si="52"/>
        <v>0</v>
      </c>
      <c r="AG31" s="52">
        <f t="shared" si="53"/>
        <v>0</v>
      </c>
      <c r="AH31" s="52">
        <f t="shared" si="54"/>
        <v>0</v>
      </c>
      <c r="AI31" s="52">
        <f t="shared" si="55"/>
        <v>0</v>
      </c>
      <c r="AJ31" s="52">
        <v>0</v>
      </c>
      <c r="AK31" s="52">
        <f t="shared" si="56"/>
        <v>0</v>
      </c>
      <c r="AL31" s="52">
        <f t="shared" si="57"/>
        <v>0</v>
      </c>
      <c r="AM31" s="52">
        <f t="shared" si="58"/>
        <v>0</v>
      </c>
      <c r="AN31" s="52">
        <v>0</v>
      </c>
      <c r="AO31" s="52">
        <f t="shared" si="59"/>
        <v>0</v>
      </c>
      <c r="AP31" s="67">
        <f t="shared" si="34"/>
        <v>0</v>
      </c>
      <c r="AQ31" s="67">
        <f t="shared" si="35"/>
        <v>0</v>
      </c>
      <c r="AR31" s="85">
        <f t="shared" si="60"/>
        <v>0</v>
      </c>
      <c r="AS31" s="85">
        <f t="shared" si="61"/>
        <v>0</v>
      </c>
      <c r="AT31" s="85">
        <f t="shared" si="19"/>
        <v>0</v>
      </c>
      <c r="AU31" s="85">
        <f t="shared" si="20"/>
        <v>0</v>
      </c>
      <c r="AV31" s="85">
        <f t="shared" si="36"/>
        <v>8.1999999999534339</v>
      </c>
      <c r="AW31" s="85">
        <f t="shared" si="37"/>
        <v>-6</v>
      </c>
      <c r="AX31" s="85">
        <f t="shared" si="38"/>
        <v>3.5999999999767169</v>
      </c>
      <c r="AY31" s="85">
        <f t="shared" si="39"/>
        <v>288.29999999998836</v>
      </c>
      <c r="AZ31" s="85">
        <f t="shared" si="40"/>
        <v>3.5999999999767169</v>
      </c>
      <c r="BA31" s="85">
        <f t="shared" si="41"/>
        <v>288.29999999998836</v>
      </c>
      <c r="BB31" s="187">
        <f t="shared" si="42"/>
        <v>3.5999999999767169</v>
      </c>
      <c r="BC31" s="187">
        <f t="shared" si="43"/>
        <v>288.29999999998836</v>
      </c>
      <c r="BD31" s="85">
        <f t="shared" si="44"/>
        <v>0</v>
      </c>
      <c r="BE31" s="85">
        <f t="shared" si="45"/>
        <v>0</v>
      </c>
      <c r="BF31" s="85">
        <f t="shared" si="21"/>
        <v>0</v>
      </c>
      <c r="BG31" s="85">
        <f t="shared" si="22"/>
        <v>0</v>
      </c>
      <c r="BH31" s="52"/>
      <c r="BI31" s="52"/>
      <c r="BJ31" s="52"/>
      <c r="BK31" s="50"/>
      <c r="BL31" s="193"/>
      <c r="BM31" s="50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16"/>
      <c r="CB31" s="16"/>
    </row>
    <row r="32" spans="1:80" s="27" customFormat="1" ht="11.25" customHeight="1">
      <c r="A32" s="27">
        <v>23</v>
      </c>
      <c r="B32" s="26"/>
      <c r="C32" s="297"/>
      <c r="D32" s="49">
        <v>23</v>
      </c>
      <c r="E32" s="135">
        <f t="shared" si="23"/>
        <v>0</v>
      </c>
      <c r="F32" s="135"/>
      <c r="G32" s="135"/>
      <c r="H32" s="135"/>
      <c r="I32" s="135"/>
      <c r="J32" s="135"/>
      <c r="K32" s="135">
        <f t="shared" si="24"/>
        <v>0</v>
      </c>
      <c r="L32" s="212"/>
      <c r="M32" s="212"/>
      <c r="N32" s="44">
        <f t="shared" si="25"/>
        <v>0</v>
      </c>
      <c r="O32" s="40">
        <f t="shared" si="46"/>
        <v>0</v>
      </c>
      <c r="P32" s="40">
        <f t="shared" si="47"/>
        <v>0</v>
      </c>
      <c r="Q32" s="40"/>
      <c r="R32" s="47">
        <f t="shared" si="26"/>
        <v>0</v>
      </c>
      <c r="S32" s="67">
        <f t="shared" si="27"/>
        <v>0</v>
      </c>
      <c r="T32" s="67">
        <f t="shared" si="28"/>
        <v>0</v>
      </c>
      <c r="U32" s="67">
        <f t="shared" si="29"/>
        <v>0</v>
      </c>
      <c r="V32" s="67">
        <f t="shared" si="30"/>
        <v>0</v>
      </c>
      <c r="W32" s="67">
        <f t="shared" si="31"/>
        <v>0</v>
      </c>
      <c r="X32" s="67">
        <f t="shared" si="32"/>
        <v>0</v>
      </c>
      <c r="Y32" s="67">
        <f t="shared" si="33"/>
        <v>0</v>
      </c>
      <c r="Z32" s="52">
        <v>0</v>
      </c>
      <c r="AA32" s="52">
        <f t="shared" si="48"/>
        <v>0</v>
      </c>
      <c r="AB32" s="52">
        <f t="shared" si="49"/>
        <v>0</v>
      </c>
      <c r="AC32" s="52">
        <f t="shared" si="50"/>
        <v>0</v>
      </c>
      <c r="AD32" s="52">
        <v>0</v>
      </c>
      <c r="AE32" s="52">
        <f t="shared" si="51"/>
        <v>0</v>
      </c>
      <c r="AF32" s="52">
        <f t="shared" si="52"/>
        <v>0</v>
      </c>
      <c r="AG32" s="52">
        <f t="shared" si="53"/>
        <v>0</v>
      </c>
      <c r="AH32" s="52">
        <f t="shared" si="54"/>
        <v>0</v>
      </c>
      <c r="AI32" s="52">
        <f t="shared" si="55"/>
        <v>0</v>
      </c>
      <c r="AJ32" s="52">
        <v>0</v>
      </c>
      <c r="AK32" s="52">
        <f t="shared" si="56"/>
        <v>0</v>
      </c>
      <c r="AL32" s="52">
        <f t="shared" si="57"/>
        <v>0</v>
      </c>
      <c r="AM32" s="52">
        <f t="shared" si="58"/>
        <v>0</v>
      </c>
      <c r="AN32" s="52">
        <v>0</v>
      </c>
      <c r="AO32" s="52">
        <f t="shared" si="59"/>
        <v>0</v>
      </c>
      <c r="AP32" s="67">
        <f t="shared" si="34"/>
        <v>0</v>
      </c>
      <c r="AQ32" s="67">
        <f t="shared" si="35"/>
        <v>0</v>
      </c>
      <c r="AR32" s="85">
        <f t="shared" si="60"/>
        <v>0</v>
      </c>
      <c r="AS32" s="85">
        <f t="shared" si="61"/>
        <v>0</v>
      </c>
      <c r="AT32" s="85">
        <f t="shared" si="19"/>
        <v>0</v>
      </c>
      <c r="AU32" s="85">
        <f t="shared" si="20"/>
        <v>0</v>
      </c>
      <c r="AV32" s="85">
        <f t="shared" si="36"/>
        <v>8.1999999999534339</v>
      </c>
      <c r="AW32" s="85">
        <f t="shared" si="37"/>
        <v>-6</v>
      </c>
      <c r="AX32" s="85">
        <f t="shared" si="38"/>
        <v>3.5999999999767169</v>
      </c>
      <c r="AY32" s="85">
        <f t="shared" si="39"/>
        <v>288.29999999998836</v>
      </c>
      <c r="AZ32" s="85">
        <f t="shared" si="40"/>
        <v>3.5999999999767169</v>
      </c>
      <c r="BA32" s="85">
        <f t="shared" si="41"/>
        <v>288.29999999998836</v>
      </c>
      <c r="BB32" s="187">
        <f t="shared" si="42"/>
        <v>3.5999999999767169</v>
      </c>
      <c r="BC32" s="187">
        <f t="shared" si="43"/>
        <v>288.29999999998836</v>
      </c>
      <c r="BD32" s="85">
        <f t="shared" si="44"/>
        <v>0</v>
      </c>
      <c r="BE32" s="85">
        <f t="shared" si="45"/>
        <v>0</v>
      </c>
      <c r="BF32" s="85">
        <f t="shared" si="21"/>
        <v>0</v>
      </c>
      <c r="BG32" s="85">
        <f t="shared" si="22"/>
        <v>0</v>
      </c>
      <c r="BH32" s="52"/>
      <c r="BI32" s="52"/>
      <c r="BJ32" s="52"/>
      <c r="BK32" s="50"/>
      <c r="BL32" s="193"/>
      <c r="BM32" s="50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16"/>
      <c r="CB32" s="16"/>
    </row>
    <row r="33" spans="1:80" s="27" customFormat="1" ht="11.25" customHeight="1">
      <c r="A33" s="27">
        <v>24</v>
      </c>
      <c r="B33" s="26"/>
      <c r="C33" s="297"/>
      <c r="D33" s="49">
        <v>24</v>
      </c>
      <c r="E33" s="135">
        <f t="shared" si="23"/>
        <v>0</v>
      </c>
      <c r="F33" s="135"/>
      <c r="G33" s="135"/>
      <c r="H33" s="135"/>
      <c r="I33" s="135"/>
      <c r="J33" s="135"/>
      <c r="K33" s="135">
        <f t="shared" si="24"/>
        <v>0</v>
      </c>
      <c r="L33" s="212"/>
      <c r="M33" s="212"/>
      <c r="N33" s="44">
        <f t="shared" si="25"/>
        <v>0</v>
      </c>
      <c r="O33" s="40">
        <f t="shared" si="46"/>
        <v>0</v>
      </c>
      <c r="P33" s="40">
        <f t="shared" si="47"/>
        <v>0</v>
      </c>
      <c r="Q33" s="40"/>
      <c r="R33" s="47">
        <f t="shared" si="26"/>
        <v>0</v>
      </c>
      <c r="S33" s="67">
        <f t="shared" si="27"/>
        <v>0</v>
      </c>
      <c r="T33" s="67">
        <f t="shared" si="28"/>
        <v>0</v>
      </c>
      <c r="U33" s="67">
        <f t="shared" si="29"/>
        <v>0</v>
      </c>
      <c r="V33" s="67">
        <f t="shared" si="30"/>
        <v>0</v>
      </c>
      <c r="W33" s="67">
        <f t="shared" si="31"/>
        <v>0</v>
      </c>
      <c r="X33" s="67">
        <f t="shared" si="32"/>
        <v>0</v>
      </c>
      <c r="Y33" s="67">
        <f t="shared" si="33"/>
        <v>0</v>
      </c>
      <c r="Z33" s="52">
        <v>0</v>
      </c>
      <c r="AA33" s="52">
        <f t="shared" si="48"/>
        <v>0</v>
      </c>
      <c r="AB33" s="52">
        <f t="shared" si="49"/>
        <v>0</v>
      </c>
      <c r="AC33" s="52">
        <f t="shared" si="50"/>
        <v>0</v>
      </c>
      <c r="AD33" s="52">
        <v>0</v>
      </c>
      <c r="AE33" s="52">
        <f t="shared" si="51"/>
        <v>0</v>
      </c>
      <c r="AF33" s="52">
        <f t="shared" si="52"/>
        <v>0</v>
      </c>
      <c r="AG33" s="52">
        <f t="shared" si="53"/>
        <v>0</v>
      </c>
      <c r="AH33" s="52">
        <f t="shared" si="54"/>
        <v>0</v>
      </c>
      <c r="AI33" s="52">
        <f t="shared" si="55"/>
        <v>0</v>
      </c>
      <c r="AJ33" s="52">
        <v>0</v>
      </c>
      <c r="AK33" s="52">
        <f t="shared" si="56"/>
        <v>0</v>
      </c>
      <c r="AL33" s="52">
        <f t="shared" si="57"/>
        <v>0</v>
      </c>
      <c r="AM33" s="52">
        <f t="shared" si="58"/>
        <v>0</v>
      </c>
      <c r="AN33" s="52">
        <v>0</v>
      </c>
      <c r="AO33" s="52">
        <f t="shared" si="59"/>
        <v>0</v>
      </c>
      <c r="AP33" s="67">
        <f t="shared" si="34"/>
        <v>0</v>
      </c>
      <c r="AQ33" s="67">
        <f t="shared" si="35"/>
        <v>0</v>
      </c>
      <c r="AR33" s="85">
        <f t="shared" si="60"/>
        <v>0</v>
      </c>
      <c r="AS33" s="85">
        <f t="shared" si="61"/>
        <v>0</v>
      </c>
      <c r="AT33" s="85">
        <f t="shared" si="19"/>
        <v>0</v>
      </c>
      <c r="AU33" s="85">
        <f t="shared" si="20"/>
        <v>0</v>
      </c>
      <c r="AV33" s="85">
        <f t="shared" si="36"/>
        <v>8.1999999999534339</v>
      </c>
      <c r="AW33" s="85">
        <f t="shared" si="37"/>
        <v>-6</v>
      </c>
      <c r="AX33" s="85">
        <f t="shared" si="38"/>
        <v>3.5999999999767169</v>
      </c>
      <c r="AY33" s="85">
        <f t="shared" si="39"/>
        <v>288.29999999998836</v>
      </c>
      <c r="AZ33" s="85">
        <f t="shared" si="40"/>
        <v>3.5999999999767169</v>
      </c>
      <c r="BA33" s="85">
        <f t="shared" si="41"/>
        <v>288.29999999998836</v>
      </c>
      <c r="BB33" s="187">
        <f t="shared" si="42"/>
        <v>3.5999999999767169</v>
      </c>
      <c r="BC33" s="187">
        <f t="shared" si="43"/>
        <v>288.29999999998836</v>
      </c>
      <c r="BD33" s="85">
        <f t="shared" si="44"/>
        <v>0</v>
      </c>
      <c r="BE33" s="85">
        <f t="shared" si="45"/>
        <v>0</v>
      </c>
      <c r="BF33" s="85">
        <f t="shared" si="21"/>
        <v>0</v>
      </c>
      <c r="BG33" s="85">
        <f t="shared" si="22"/>
        <v>0</v>
      </c>
      <c r="BH33" s="52"/>
      <c r="BI33" s="52"/>
      <c r="BJ33" s="52"/>
      <c r="BK33" s="50"/>
      <c r="BL33" s="193"/>
      <c r="BM33" s="50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16"/>
      <c r="CB33" s="16"/>
    </row>
    <row r="34" spans="1:80" s="27" customFormat="1" ht="11.25" customHeight="1">
      <c r="A34" s="27">
        <v>25</v>
      </c>
      <c r="B34" s="26"/>
      <c r="C34" s="297"/>
      <c r="D34" s="49">
        <v>25</v>
      </c>
      <c r="E34" s="135">
        <f t="shared" si="23"/>
        <v>0</v>
      </c>
      <c r="F34" s="135"/>
      <c r="G34" s="135"/>
      <c r="H34" s="135"/>
      <c r="I34" s="135"/>
      <c r="J34" s="135"/>
      <c r="K34" s="135">
        <f t="shared" si="24"/>
        <v>0</v>
      </c>
      <c r="L34" s="212"/>
      <c r="M34" s="212"/>
      <c r="N34" s="44">
        <f t="shared" si="25"/>
        <v>0</v>
      </c>
      <c r="O34" s="40">
        <f t="shared" si="46"/>
        <v>0</v>
      </c>
      <c r="P34" s="40">
        <f t="shared" si="47"/>
        <v>0</v>
      </c>
      <c r="Q34" s="40"/>
      <c r="R34" s="47">
        <f t="shared" si="26"/>
        <v>0</v>
      </c>
      <c r="S34" s="67">
        <f t="shared" si="27"/>
        <v>0</v>
      </c>
      <c r="T34" s="67">
        <f t="shared" si="28"/>
        <v>0</v>
      </c>
      <c r="U34" s="67">
        <f t="shared" si="29"/>
        <v>0</v>
      </c>
      <c r="V34" s="67">
        <f t="shared" si="30"/>
        <v>0</v>
      </c>
      <c r="W34" s="67">
        <f t="shared" si="31"/>
        <v>0</v>
      </c>
      <c r="X34" s="67">
        <f t="shared" si="32"/>
        <v>0</v>
      </c>
      <c r="Y34" s="67">
        <f t="shared" si="33"/>
        <v>0</v>
      </c>
      <c r="Z34" s="52">
        <v>0</v>
      </c>
      <c r="AA34" s="52">
        <f t="shared" si="48"/>
        <v>0</v>
      </c>
      <c r="AB34" s="52">
        <f t="shared" si="49"/>
        <v>0</v>
      </c>
      <c r="AC34" s="52">
        <f t="shared" si="50"/>
        <v>0</v>
      </c>
      <c r="AD34" s="52">
        <v>0</v>
      </c>
      <c r="AE34" s="52">
        <f t="shared" si="51"/>
        <v>0</v>
      </c>
      <c r="AF34" s="52">
        <f t="shared" si="52"/>
        <v>0</v>
      </c>
      <c r="AG34" s="52">
        <f t="shared" si="53"/>
        <v>0</v>
      </c>
      <c r="AH34" s="52">
        <f t="shared" si="54"/>
        <v>0</v>
      </c>
      <c r="AI34" s="52">
        <f t="shared" si="55"/>
        <v>0</v>
      </c>
      <c r="AJ34" s="52">
        <v>0</v>
      </c>
      <c r="AK34" s="52">
        <f t="shared" si="56"/>
        <v>0</v>
      </c>
      <c r="AL34" s="52">
        <f t="shared" si="57"/>
        <v>0</v>
      </c>
      <c r="AM34" s="52">
        <f t="shared" si="58"/>
        <v>0</v>
      </c>
      <c r="AN34" s="52">
        <v>0</v>
      </c>
      <c r="AO34" s="52">
        <f t="shared" si="59"/>
        <v>0</v>
      </c>
      <c r="AP34" s="67">
        <f t="shared" si="34"/>
        <v>0</v>
      </c>
      <c r="AQ34" s="67">
        <f t="shared" si="35"/>
        <v>0</v>
      </c>
      <c r="AR34" s="85">
        <f t="shared" si="60"/>
        <v>0</v>
      </c>
      <c r="AS34" s="85">
        <f t="shared" si="61"/>
        <v>0</v>
      </c>
      <c r="AT34" s="85">
        <f t="shared" si="19"/>
        <v>0</v>
      </c>
      <c r="AU34" s="85">
        <f t="shared" si="20"/>
        <v>0</v>
      </c>
      <c r="AV34" s="85">
        <f t="shared" si="36"/>
        <v>8.1999999999534339</v>
      </c>
      <c r="AW34" s="85">
        <f t="shared" si="37"/>
        <v>-6</v>
      </c>
      <c r="AX34" s="85">
        <f t="shared" si="38"/>
        <v>3.5999999999767169</v>
      </c>
      <c r="AY34" s="85">
        <f t="shared" si="39"/>
        <v>288.29999999998836</v>
      </c>
      <c r="AZ34" s="85">
        <f t="shared" si="40"/>
        <v>3.5999999999767169</v>
      </c>
      <c r="BA34" s="85">
        <f t="shared" si="41"/>
        <v>288.29999999998836</v>
      </c>
      <c r="BB34" s="187">
        <f t="shared" si="42"/>
        <v>3.5999999999767169</v>
      </c>
      <c r="BC34" s="187">
        <f t="shared" si="43"/>
        <v>288.29999999998836</v>
      </c>
      <c r="BD34" s="85">
        <f t="shared" si="44"/>
        <v>0</v>
      </c>
      <c r="BE34" s="85">
        <f t="shared" si="45"/>
        <v>0</v>
      </c>
      <c r="BF34" s="85">
        <f t="shared" si="21"/>
        <v>0</v>
      </c>
      <c r="BG34" s="85">
        <f t="shared" si="22"/>
        <v>0</v>
      </c>
      <c r="BH34" s="52"/>
      <c r="BI34" s="52"/>
      <c r="BJ34" s="52"/>
      <c r="BK34" s="50"/>
      <c r="BL34" s="193"/>
      <c r="BM34" s="50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16"/>
      <c r="CB34" s="16"/>
    </row>
    <row r="35" spans="1:80" s="27" customFormat="1" ht="11.25" customHeight="1">
      <c r="A35" s="27">
        <v>26</v>
      </c>
      <c r="B35" s="26"/>
      <c r="C35" s="297"/>
      <c r="D35" s="49">
        <v>26</v>
      </c>
      <c r="E35" s="135">
        <f t="shared" si="23"/>
        <v>0</v>
      </c>
      <c r="F35" s="135"/>
      <c r="G35" s="135"/>
      <c r="H35" s="135"/>
      <c r="I35" s="135"/>
      <c r="J35" s="135"/>
      <c r="K35" s="135">
        <f t="shared" si="24"/>
        <v>0</v>
      </c>
      <c r="L35" s="212"/>
      <c r="M35" s="212"/>
      <c r="N35" s="44">
        <f t="shared" si="25"/>
        <v>0</v>
      </c>
      <c r="O35" s="40">
        <f t="shared" si="46"/>
        <v>0</v>
      </c>
      <c r="P35" s="40">
        <f t="shared" si="47"/>
        <v>0</v>
      </c>
      <c r="Q35" s="40"/>
      <c r="R35" s="47">
        <f t="shared" si="26"/>
        <v>0</v>
      </c>
      <c r="S35" s="67">
        <f t="shared" si="27"/>
        <v>0</v>
      </c>
      <c r="T35" s="67">
        <f t="shared" si="28"/>
        <v>0</v>
      </c>
      <c r="U35" s="67">
        <f t="shared" si="29"/>
        <v>0</v>
      </c>
      <c r="V35" s="67">
        <f t="shared" si="30"/>
        <v>0</v>
      </c>
      <c r="W35" s="67">
        <f t="shared" si="31"/>
        <v>0</v>
      </c>
      <c r="X35" s="67">
        <f t="shared" si="32"/>
        <v>0</v>
      </c>
      <c r="Y35" s="67">
        <f t="shared" si="33"/>
        <v>0</v>
      </c>
      <c r="Z35" s="52">
        <v>0</v>
      </c>
      <c r="AA35" s="52">
        <f t="shared" si="48"/>
        <v>0</v>
      </c>
      <c r="AB35" s="52">
        <f t="shared" si="49"/>
        <v>0</v>
      </c>
      <c r="AC35" s="52">
        <f t="shared" si="50"/>
        <v>0</v>
      </c>
      <c r="AD35" s="52">
        <v>0</v>
      </c>
      <c r="AE35" s="52">
        <f t="shared" si="51"/>
        <v>0</v>
      </c>
      <c r="AF35" s="52">
        <f t="shared" si="52"/>
        <v>0</v>
      </c>
      <c r="AG35" s="52">
        <f t="shared" si="53"/>
        <v>0</v>
      </c>
      <c r="AH35" s="52">
        <f t="shared" si="54"/>
        <v>0</v>
      </c>
      <c r="AI35" s="52">
        <f t="shared" si="55"/>
        <v>0</v>
      </c>
      <c r="AJ35" s="52">
        <v>0</v>
      </c>
      <c r="AK35" s="52">
        <f t="shared" si="56"/>
        <v>0</v>
      </c>
      <c r="AL35" s="52">
        <f t="shared" si="57"/>
        <v>0</v>
      </c>
      <c r="AM35" s="52">
        <f t="shared" si="58"/>
        <v>0</v>
      </c>
      <c r="AN35" s="52">
        <v>0</v>
      </c>
      <c r="AO35" s="52">
        <f t="shared" si="59"/>
        <v>0</v>
      </c>
      <c r="AP35" s="67">
        <f t="shared" si="34"/>
        <v>0</v>
      </c>
      <c r="AQ35" s="67">
        <f t="shared" si="35"/>
        <v>0</v>
      </c>
      <c r="AR35" s="85">
        <f t="shared" si="60"/>
        <v>0</v>
      </c>
      <c r="AS35" s="85">
        <f t="shared" si="61"/>
        <v>0</v>
      </c>
      <c r="AT35" s="85">
        <f t="shared" si="19"/>
        <v>0</v>
      </c>
      <c r="AU35" s="85">
        <f t="shared" si="20"/>
        <v>0</v>
      </c>
      <c r="AV35" s="85">
        <f t="shared" si="36"/>
        <v>8.1999999999534339</v>
      </c>
      <c r="AW35" s="85">
        <f t="shared" si="37"/>
        <v>-6</v>
      </c>
      <c r="AX35" s="85">
        <f t="shared" si="38"/>
        <v>3.5999999999767169</v>
      </c>
      <c r="AY35" s="85">
        <f t="shared" si="39"/>
        <v>288.29999999998836</v>
      </c>
      <c r="AZ35" s="85">
        <f t="shared" si="40"/>
        <v>3.5999999999767169</v>
      </c>
      <c r="BA35" s="85">
        <f t="shared" si="41"/>
        <v>288.29999999998836</v>
      </c>
      <c r="BB35" s="187">
        <f t="shared" si="42"/>
        <v>3.5999999999767169</v>
      </c>
      <c r="BC35" s="187">
        <f t="shared" si="43"/>
        <v>288.29999999998836</v>
      </c>
      <c r="BD35" s="85">
        <f t="shared" si="44"/>
        <v>0</v>
      </c>
      <c r="BE35" s="85">
        <f t="shared" si="45"/>
        <v>0</v>
      </c>
      <c r="BF35" s="85">
        <f t="shared" si="21"/>
        <v>0</v>
      </c>
      <c r="BG35" s="85">
        <f t="shared" si="22"/>
        <v>0</v>
      </c>
      <c r="BH35" s="52"/>
      <c r="BI35" s="52"/>
      <c r="BJ35" s="52"/>
      <c r="BK35" s="50"/>
      <c r="BL35" s="193"/>
      <c r="BM35" s="50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16"/>
      <c r="CB35" s="16"/>
    </row>
    <row r="36" spans="1:80" s="27" customFormat="1" ht="11.25" customHeight="1">
      <c r="A36" s="27">
        <v>27</v>
      </c>
      <c r="B36" s="26"/>
      <c r="C36" s="297"/>
      <c r="D36" s="49">
        <v>27</v>
      </c>
      <c r="E36" s="135">
        <f t="shared" si="23"/>
        <v>0</v>
      </c>
      <c r="F36" s="135"/>
      <c r="G36" s="135"/>
      <c r="H36" s="135"/>
      <c r="I36" s="135"/>
      <c r="J36" s="135"/>
      <c r="K36" s="135">
        <f t="shared" si="24"/>
        <v>0</v>
      </c>
      <c r="L36" s="212"/>
      <c r="M36" s="212"/>
      <c r="N36" s="44">
        <f t="shared" si="25"/>
        <v>0</v>
      </c>
      <c r="O36" s="40">
        <f t="shared" si="46"/>
        <v>0</v>
      </c>
      <c r="P36" s="40">
        <f t="shared" si="47"/>
        <v>0</v>
      </c>
      <c r="Q36" s="40"/>
      <c r="R36" s="47">
        <f t="shared" si="26"/>
        <v>0</v>
      </c>
      <c r="S36" s="67">
        <f t="shared" si="27"/>
        <v>0</v>
      </c>
      <c r="T36" s="67">
        <f t="shared" si="28"/>
        <v>0</v>
      </c>
      <c r="U36" s="67">
        <f t="shared" si="29"/>
        <v>0</v>
      </c>
      <c r="V36" s="67">
        <f t="shared" si="30"/>
        <v>0</v>
      </c>
      <c r="W36" s="67">
        <f t="shared" si="31"/>
        <v>0</v>
      </c>
      <c r="X36" s="67">
        <f t="shared" si="32"/>
        <v>0</v>
      </c>
      <c r="Y36" s="67">
        <f t="shared" si="33"/>
        <v>0</v>
      </c>
      <c r="Z36" s="52">
        <v>0</v>
      </c>
      <c r="AA36" s="52">
        <f t="shared" si="48"/>
        <v>0</v>
      </c>
      <c r="AB36" s="52">
        <f t="shared" si="49"/>
        <v>0</v>
      </c>
      <c r="AC36" s="52">
        <f t="shared" si="50"/>
        <v>0</v>
      </c>
      <c r="AD36" s="52">
        <v>0</v>
      </c>
      <c r="AE36" s="52">
        <f t="shared" si="51"/>
        <v>0</v>
      </c>
      <c r="AF36" s="52">
        <f t="shared" si="52"/>
        <v>0</v>
      </c>
      <c r="AG36" s="52">
        <f t="shared" si="53"/>
        <v>0</v>
      </c>
      <c r="AH36" s="52">
        <f t="shared" si="54"/>
        <v>0</v>
      </c>
      <c r="AI36" s="52">
        <f t="shared" si="55"/>
        <v>0</v>
      </c>
      <c r="AJ36" s="52">
        <v>0</v>
      </c>
      <c r="AK36" s="52">
        <f t="shared" si="56"/>
        <v>0</v>
      </c>
      <c r="AL36" s="52">
        <f t="shared" si="57"/>
        <v>0</v>
      </c>
      <c r="AM36" s="52">
        <f t="shared" si="58"/>
        <v>0</v>
      </c>
      <c r="AN36" s="52">
        <v>0</v>
      </c>
      <c r="AO36" s="52">
        <f t="shared" si="59"/>
        <v>0</v>
      </c>
      <c r="AP36" s="67">
        <f t="shared" si="34"/>
        <v>0</v>
      </c>
      <c r="AQ36" s="67">
        <f t="shared" si="35"/>
        <v>0</v>
      </c>
      <c r="AR36" s="85">
        <f t="shared" si="60"/>
        <v>0</v>
      </c>
      <c r="AS36" s="85">
        <f t="shared" si="61"/>
        <v>0</v>
      </c>
      <c r="AT36" s="85">
        <f t="shared" si="19"/>
        <v>0</v>
      </c>
      <c r="AU36" s="85">
        <f t="shared" si="20"/>
        <v>0</v>
      </c>
      <c r="AV36" s="85">
        <f t="shared" si="36"/>
        <v>8.1999999999534339</v>
      </c>
      <c r="AW36" s="85">
        <f t="shared" si="37"/>
        <v>-6</v>
      </c>
      <c r="AX36" s="85">
        <f t="shared" si="38"/>
        <v>3.5999999999767169</v>
      </c>
      <c r="AY36" s="85">
        <f t="shared" si="39"/>
        <v>288.29999999998836</v>
      </c>
      <c r="AZ36" s="85">
        <f t="shared" si="40"/>
        <v>3.5999999999767169</v>
      </c>
      <c r="BA36" s="85">
        <f t="shared" si="41"/>
        <v>288.29999999998836</v>
      </c>
      <c r="BB36" s="187">
        <f t="shared" si="42"/>
        <v>3.5999999999767169</v>
      </c>
      <c r="BC36" s="187">
        <f t="shared" si="43"/>
        <v>288.29999999998836</v>
      </c>
      <c r="BD36" s="85">
        <f t="shared" si="44"/>
        <v>0</v>
      </c>
      <c r="BE36" s="85">
        <f t="shared" si="45"/>
        <v>0</v>
      </c>
      <c r="BF36" s="85">
        <f t="shared" si="21"/>
        <v>0</v>
      </c>
      <c r="BG36" s="85">
        <f t="shared" si="22"/>
        <v>0</v>
      </c>
      <c r="BH36" s="52"/>
      <c r="BI36" s="52"/>
      <c r="BJ36" s="52"/>
      <c r="BK36" s="50"/>
      <c r="BL36" s="193"/>
      <c r="BM36" s="50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16"/>
      <c r="CB36" s="16"/>
    </row>
    <row r="37" spans="1:80" s="27" customFormat="1" ht="11.25" customHeight="1">
      <c r="A37" s="27">
        <v>28</v>
      </c>
      <c r="B37" s="26"/>
      <c r="C37" s="297"/>
      <c r="D37" s="49">
        <v>28</v>
      </c>
      <c r="E37" s="135">
        <f t="shared" si="23"/>
        <v>0</v>
      </c>
      <c r="F37" s="135"/>
      <c r="G37" s="135"/>
      <c r="H37" s="135"/>
      <c r="I37" s="135"/>
      <c r="J37" s="135"/>
      <c r="K37" s="135">
        <f t="shared" si="24"/>
        <v>0</v>
      </c>
      <c r="L37" s="212"/>
      <c r="M37" s="212"/>
      <c r="N37" s="44">
        <f t="shared" si="25"/>
        <v>0</v>
      </c>
      <c r="O37" s="40">
        <f t="shared" si="46"/>
        <v>0</v>
      </c>
      <c r="P37" s="40">
        <f t="shared" si="47"/>
        <v>0</v>
      </c>
      <c r="Q37" s="40"/>
      <c r="R37" s="47">
        <f t="shared" si="26"/>
        <v>0</v>
      </c>
      <c r="S37" s="67">
        <f t="shared" si="27"/>
        <v>0</v>
      </c>
      <c r="T37" s="67">
        <f t="shared" si="28"/>
        <v>0</v>
      </c>
      <c r="U37" s="67">
        <f t="shared" si="29"/>
        <v>0</v>
      </c>
      <c r="V37" s="67">
        <f t="shared" si="30"/>
        <v>0</v>
      </c>
      <c r="W37" s="67">
        <f t="shared" si="31"/>
        <v>0</v>
      </c>
      <c r="X37" s="67">
        <f t="shared" si="32"/>
        <v>0</v>
      </c>
      <c r="Y37" s="67">
        <f t="shared" si="33"/>
        <v>0</v>
      </c>
      <c r="Z37" s="52">
        <v>0</v>
      </c>
      <c r="AA37" s="52">
        <f t="shared" si="48"/>
        <v>0</v>
      </c>
      <c r="AB37" s="52">
        <f t="shared" si="49"/>
        <v>0</v>
      </c>
      <c r="AC37" s="52">
        <f t="shared" si="50"/>
        <v>0</v>
      </c>
      <c r="AD37" s="52">
        <v>0</v>
      </c>
      <c r="AE37" s="52">
        <f t="shared" si="51"/>
        <v>0</v>
      </c>
      <c r="AF37" s="52">
        <f t="shared" si="52"/>
        <v>0</v>
      </c>
      <c r="AG37" s="52">
        <f t="shared" si="53"/>
        <v>0</v>
      </c>
      <c r="AH37" s="52">
        <f t="shared" si="54"/>
        <v>0</v>
      </c>
      <c r="AI37" s="52">
        <f t="shared" si="55"/>
        <v>0</v>
      </c>
      <c r="AJ37" s="52">
        <v>0</v>
      </c>
      <c r="AK37" s="52">
        <f t="shared" si="56"/>
        <v>0</v>
      </c>
      <c r="AL37" s="52">
        <f t="shared" si="57"/>
        <v>0</v>
      </c>
      <c r="AM37" s="52">
        <f t="shared" si="58"/>
        <v>0</v>
      </c>
      <c r="AN37" s="52">
        <v>0</v>
      </c>
      <c r="AO37" s="52">
        <f t="shared" si="59"/>
        <v>0</v>
      </c>
      <c r="AP37" s="67">
        <f t="shared" si="34"/>
        <v>0</v>
      </c>
      <c r="AQ37" s="67">
        <f t="shared" si="35"/>
        <v>0</v>
      </c>
      <c r="AR37" s="85">
        <f t="shared" si="60"/>
        <v>0</v>
      </c>
      <c r="AS37" s="85">
        <f t="shared" si="61"/>
        <v>0</v>
      </c>
      <c r="AT37" s="85">
        <f t="shared" si="19"/>
        <v>0</v>
      </c>
      <c r="AU37" s="85">
        <f t="shared" si="20"/>
        <v>0</v>
      </c>
      <c r="AV37" s="85">
        <f t="shared" si="36"/>
        <v>8.1999999999534339</v>
      </c>
      <c r="AW37" s="85">
        <f t="shared" si="37"/>
        <v>-6</v>
      </c>
      <c r="AX37" s="85">
        <f t="shared" si="38"/>
        <v>3.5999999999767169</v>
      </c>
      <c r="AY37" s="85">
        <f t="shared" si="39"/>
        <v>288.29999999998836</v>
      </c>
      <c r="AZ37" s="85">
        <f t="shared" si="40"/>
        <v>3.5999999999767169</v>
      </c>
      <c r="BA37" s="85">
        <f t="shared" si="41"/>
        <v>288.29999999998836</v>
      </c>
      <c r="BB37" s="187">
        <f t="shared" si="42"/>
        <v>3.5999999999767169</v>
      </c>
      <c r="BC37" s="187">
        <f t="shared" si="43"/>
        <v>288.29999999998836</v>
      </c>
      <c r="BD37" s="85">
        <f t="shared" si="44"/>
        <v>0</v>
      </c>
      <c r="BE37" s="85">
        <f t="shared" si="45"/>
        <v>0</v>
      </c>
      <c r="BF37" s="85">
        <f t="shared" si="21"/>
        <v>0</v>
      </c>
      <c r="BG37" s="85">
        <f t="shared" si="22"/>
        <v>0</v>
      </c>
      <c r="BH37" s="52"/>
      <c r="BI37" s="52"/>
      <c r="BJ37" s="52"/>
      <c r="BK37" s="50"/>
      <c r="BL37" s="193"/>
      <c r="BM37" s="50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16"/>
      <c r="CB37" s="16"/>
    </row>
    <row r="38" spans="1:80" s="27" customFormat="1" ht="11.25" customHeight="1">
      <c r="A38" s="27">
        <v>29</v>
      </c>
      <c r="B38" s="26"/>
      <c r="C38" s="297"/>
      <c r="D38" s="49">
        <v>29</v>
      </c>
      <c r="E38" s="135">
        <f t="shared" si="23"/>
        <v>0</v>
      </c>
      <c r="F38" s="135"/>
      <c r="G38" s="135"/>
      <c r="H38" s="135"/>
      <c r="I38" s="135"/>
      <c r="J38" s="135"/>
      <c r="K38" s="135">
        <f t="shared" si="24"/>
        <v>0</v>
      </c>
      <c r="L38" s="212"/>
      <c r="M38" s="212"/>
      <c r="N38" s="44">
        <f t="shared" si="25"/>
        <v>0</v>
      </c>
      <c r="O38" s="40">
        <f t="shared" si="46"/>
        <v>0</v>
      </c>
      <c r="P38" s="40">
        <f t="shared" si="47"/>
        <v>0</v>
      </c>
      <c r="Q38" s="40"/>
      <c r="R38" s="47">
        <f t="shared" si="26"/>
        <v>0</v>
      </c>
      <c r="S38" s="67">
        <f t="shared" si="27"/>
        <v>0</v>
      </c>
      <c r="T38" s="67">
        <f t="shared" si="28"/>
        <v>0</v>
      </c>
      <c r="U38" s="67">
        <f t="shared" si="29"/>
        <v>0</v>
      </c>
      <c r="V38" s="67">
        <f t="shared" si="30"/>
        <v>0</v>
      </c>
      <c r="W38" s="67">
        <f t="shared" si="31"/>
        <v>0</v>
      </c>
      <c r="X38" s="67">
        <f t="shared" si="32"/>
        <v>0</v>
      </c>
      <c r="Y38" s="67">
        <f t="shared" si="33"/>
        <v>0</v>
      </c>
      <c r="Z38" s="52">
        <v>0</v>
      </c>
      <c r="AA38" s="52">
        <f t="shared" si="48"/>
        <v>0</v>
      </c>
      <c r="AB38" s="52">
        <f t="shared" si="49"/>
        <v>0</v>
      </c>
      <c r="AC38" s="52">
        <f t="shared" si="50"/>
        <v>0</v>
      </c>
      <c r="AD38" s="52">
        <v>0</v>
      </c>
      <c r="AE38" s="52">
        <f t="shared" si="51"/>
        <v>0</v>
      </c>
      <c r="AF38" s="52">
        <f t="shared" si="52"/>
        <v>0</v>
      </c>
      <c r="AG38" s="52">
        <f t="shared" si="53"/>
        <v>0</v>
      </c>
      <c r="AH38" s="52">
        <f t="shared" si="54"/>
        <v>0</v>
      </c>
      <c r="AI38" s="52">
        <f t="shared" si="55"/>
        <v>0</v>
      </c>
      <c r="AJ38" s="52">
        <v>0</v>
      </c>
      <c r="AK38" s="52">
        <f t="shared" si="56"/>
        <v>0</v>
      </c>
      <c r="AL38" s="52">
        <f t="shared" si="57"/>
        <v>0</v>
      </c>
      <c r="AM38" s="52">
        <f t="shared" si="58"/>
        <v>0</v>
      </c>
      <c r="AN38" s="52">
        <v>0</v>
      </c>
      <c r="AO38" s="52">
        <f t="shared" si="59"/>
        <v>0</v>
      </c>
      <c r="AP38" s="67">
        <f t="shared" si="34"/>
        <v>0</v>
      </c>
      <c r="AQ38" s="67">
        <f t="shared" si="35"/>
        <v>0</v>
      </c>
      <c r="AR38" s="85">
        <f t="shared" si="60"/>
        <v>0</v>
      </c>
      <c r="AS38" s="85">
        <f t="shared" si="61"/>
        <v>0</v>
      </c>
      <c r="AT38" s="85">
        <f t="shared" si="19"/>
        <v>0</v>
      </c>
      <c r="AU38" s="85">
        <f t="shared" si="20"/>
        <v>0</v>
      </c>
      <c r="AV38" s="85">
        <f t="shared" si="36"/>
        <v>8.1999999999534339</v>
      </c>
      <c r="AW38" s="85">
        <f t="shared" si="37"/>
        <v>-6</v>
      </c>
      <c r="AX38" s="85">
        <f t="shared" si="38"/>
        <v>3.5999999999767169</v>
      </c>
      <c r="AY38" s="85">
        <f t="shared" si="39"/>
        <v>288.29999999998836</v>
      </c>
      <c r="AZ38" s="85">
        <f t="shared" si="40"/>
        <v>3.5999999999767169</v>
      </c>
      <c r="BA38" s="85">
        <f t="shared" si="41"/>
        <v>288.29999999998836</v>
      </c>
      <c r="BB38" s="187">
        <f t="shared" si="42"/>
        <v>3.5999999999767169</v>
      </c>
      <c r="BC38" s="187">
        <f t="shared" si="43"/>
        <v>288.29999999998836</v>
      </c>
      <c r="BD38" s="85">
        <f t="shared" si="44"/>
        <v>0</v>
      </c>
      <c r="BE38" s="85">
        <f t="shared" si="45"/>
        <v>0</v>
      </c>
      <c r="BF38" s="85">
        <f t="shared" si="21"/>
        <v>0</v>
      </c>
      <c r="BG38" s="85">
        <f t="shared" si="22"/>
        <v>0</v>
      </c>
      <c r="BH38" s="52"/>
      <c r="BI38" s="52"/>
      <c r="BJ38" s="52"/>
      <c r="BK38" s="50"/>
      <c r="BL38" s="193"/>
      <c r="BM38" s="50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16"/>
      <c r="CB38" s="16"/>
    </row>
    <row r="39" spans="1:80" s="27" customFormat="1" ht="11.25" customHeight="1">
      <c r="A39" s="27">
        <v>30</v>
      </c>
      <c r="B39" s="26"/>
      <c r="C39" s="297"/>
      <c r="D39" s="49">
        <v>30</v>
      </c>
      <c r="E39" s="135">
        <f t="shared" si="23"/>
        <v>0</v>
      </c>
      <c r="F39" s="135"/>
      <c r="G39" s="135"/>
      <c r="H39" s="135"/>
      <c r="I39" s="135"/>
      <c r="J39" s="135"/>
      <c r="K39" s="135">
        <f t="shared" si="24"/>
        <v>0</v>
      </c>
      <c r="L39" s="212"/>
      <c r="M39" s="212"/>
      <c r="N39" s="44">
        <f t="shared" si="25"/>
        <v>0</v>
      </c>
      <c r="O39" s="40">
        <f t="shared" si="46"/>
        <v>0</v>
      </c>
      <c r="P39" s="40">
        <f t="shared" si="47"/>
        <v>0</v>
      </c>
      <c r="Q39" s="40"/>
      <c r="R39" s="47">
        <f t="shared" si="26"/>
        <v>0</v>
      </c>
      <c r="S39" s="67">
        <f t="shared" si="27"/>
        <v>0</v>
      </c>
      <c r="T39" s="67">
        <f t="shared" si="28"/>
        <v>0</v>
      </c>
      <c r="U39" s="67">
        <f t="shared" si="29"/>
        <v>0</v>
      </c>
      <c r="V39" s="67">
        <f t="shared" si="30"/>
        <v>0</v>
      </c>
      <c r="W39" s="67">
        <f t="shared" si="31"/>
        <v>0</v>
      </c>
      <c r="X39" s="67">
        <f t="shared" si="32"/>
        <v>0</v>
      </c>
      <c r="Y39" s="67">
        <f t="shared" si="33"/>
        <v>0</v>
      </c>
      <c r="Z39" s="52">
        <v>0</v>
      </c>
      <c r="AA39" s="52">
        <f t="shared" si="48"/>
        <v>0</v>
      </c>
      <c r="AB39" s="52">
        <f t="shared" si="49"/>
        <v>0</v>
      </c>
      <c r="AC39" s="52">
        <f t="shared" si="50"/>
        <v>0</v>
      </c>
      <c r="AD39" s="52">
        <v>0</v>
      </c>
      <c r="AE39" s="52">
        <f t="shared" si="51"/>
        <v>0</v>
      </c>
      <c r="AF39" s="52">
        <f t="shared" si="52"/>
        <v>0</v>
      </c>
      <c r="AG39" s="52">
        <f t="shared" si="53"/>
        <v>0</v>
      </c>
      <c r="AH39" s="52">
        <f t="shared" si="54"/>
        <v>0</v>
      </c>
      <c r="AI39" s="52">
        <f t="shared" si="55"/>
        <v>0</v>
      </c>
      <c r="AJ39" s="52">
        <v>0</v>
      </c>
      <c r="AK39" s="52">
        <f t="shared" si="56"/>
        <v>0</v>
      </c>
      <c r="AL39" s="52">
        <f t="shared" si="57"/>
        <v>0</v>
      </c>
      <c r="AM39" s="52">
        <f t="shared" si="58"/>
        <v>0</v>
      </c>
      <c r="AN39" s="52">
        <v>0</v>
      </c>
      <c r="AO39" s="52">
        <f t="shared" si="59"/>
        <v>0</v>
      </c>
      <c r="AP39" s="67">
        <f t="shared" si="34"/>
        <v>0</v>
      </c>
      <c r="AQ39" s="67">
        <f t="shared" si="35"/>
        <v>0</v>
      </c>
      <c r="AR39" s="85">
        <f t="shared" si="60"/>
        <v>0</v>
      </c>
      <c r="AS39" s="85">
        <f t="shared" si="61"/>
        <v>0</v>
      </c>
      <c r="AT39" s="85">
        <f t="shared" si="19"/>
        <v>0</v>
      </c>
      <c r="AU39" s="85">
        <f t="shared" si="20"/>
        <v>0</v>
      </c>
      <c r="AV39" s="85">
        <f t="shared" si="36"/>
        <v>8.1999999999534339</v>
      </c>
      <c r="AW39" s="85">
        <f t="shared" si="37"/>
        <v>-6</v>
      </c>
      <c r="AX39" s="85">
        <f t="shared" si="38"/>
        <v>3.5999999999767169</v>
      </c>
      <c r="AY39" s="85">
        <f t="shared" si="39"/>
        <v>288.29999999998836</v>
      </c>
      <c r="AZ39" s="85">
        <f t="shared" si="40"/>
        <v>3.5999999999767169</v>
      </c>
      <c r="BA39" s="85">
        <f t="shared" si="41"/>
        <v>288.29999999998836</v>
      </c>
      <c r="BB39" s="187">
        <f t="shared" si="42"/>
        <v>3.5999999999767169</v>
      </c>
      <c r="BC39" s="187">
        <f t="shared" si="43"/>
        <v>288.29999999998836</v>
      </c>
      <c r="BD39" s="85">
        <f t="shared" si="44"/>
        <v>0</v>
      </c>
      <c r="BE39" s="85">
        <f t="shared" si="45"/>
        <v>0</v>
      </c>
      <c r="BF39" s="85">
        <f t="shared" si="21"/>
        <v>0</v>
      </c>
      <c r="BG39" s="85">
        <f t="shared" si="22"/>
        <v>0</v>
      </c>
      <c r="BH39" s="52"/>
      <c r="BI39" s="52"/>
      <c r="BJ39" s="52"/>
      <c r="BK39" s="50"/>
      <c r="BL39" s="193"/>
      <c r="BM39" s="50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16"/>
      <c r="CB39" s="16"/>
    </row>
    <row r="40" spans="1:80" s="27" customFormat="1" ht="11.25" customHeight="1">
      <c r="A40" s="27">
        <v>31</v>
      </c>
      <c r="B40" s="26"/>
      <c r="C40" s="297"/>
      <c r="D40" s="49">
        <v>31</v>
      </c>
      <c r="E40" s="135">
        <f t="shared" si="23"/>
        <v>0</v>
      </c>
      <c r="F40" s="135"/>
      <c r="G40" s="135"/>
      <c r="H40" s="135"/>
      <c r="I40" s="135"/>
      <c r="J40" s="135"/>
      <c r="K40" s="135">
        <f t="shared" si="24"/>
        <v>0</v>
      </c>
      <c r="L40" s="212"/>
      <c r="M40" s="212"/>
      <c r="N40" s="44">
        <f t="shared" si="25"/>
        <v>0</v>
      </c>
      <c r="O40" s="40">
        <f t="shared" si="46"/>
        <v>0</v>
      </c>
      <c r="P40" s="40">
        <f t="shared" si="47"/>
        <v>0</v>
      </c>
      <c r="Q40" s="40"/>
      <c r="R40" s="47">
        <f t="shared" si="26"/>
        <v>0</v>
      </c>
      <c r="S40" s="67">
        <f t="shared" si="27"/>
        <v>0</v>
      </c>
      <c r="T40" s="67">
        <f t="shared" si="28"/>
        <v>0</v>
      </c>
      <c r="U40" s="67">
        <f t="shared" si="29"/>
        <v>0</v>
      </c>
      <c r="V40" s="67">
        <f t="shared" si="30"/>
        <v>0</v>
      </c>
      <c r="W40" s="67">
        <f t="shared" si="31"/>
        <v>0</v>
      </c>
      <c r="X40" s="67">
        <f t="shared" si="32"/>
        <v>0</v>
      </c>
      <c r="Y40" s="67">
        <f t="shared" si="33"/>
        <v>0</v>
      </c>
      <c r="Z40" s="52">
        <v>0</v>
      </c>
      <c r="AA40" s="52">
        <f t="shared" si="48"/>
        <v>0</v>
      </c>
      <c r="AB40" s="52">
        <f t="shared" si="49"/>
        <v>0</v>
      </c>
      <c r="AC40" s="52">
        <f t="shared" si="50"/>
        <v>0</v>
      </c>
      <c r="AD40" s="52">
        <v>0</v>
      </c>
      <c r="AE40" s="52">
        <f t="shared" si="51"/>
        <v>0</v>
      </c>
      <c r="AF40" s="52">
        <f t="shared" si="52"/>
        <v>0</v>
      </c>
      <c r="AG40" s="52">
        <f t="shared" si="53"/>
        <v>0</v>
      </c>
      <c r="AH40" s="52">
        <f t="shared" si="54"/>
        <v>0</v>
      </c>
      <c r="AI40" s="52">
        <f t="shared" si="55"/>
        <v>0</v>
      </c>
      <c r="AJ40" s="52">
        <v>0</v>
      </c>
      <c r="AK40" s="52">
        <f t="shared" si="56"/>
        <v>0</v>
      </c>
      <c r="AL40" s="52">
        <f t="shared" si="57"/>
        <v>0</v>
      </c>
      <c r="AM40" s="52">
        <f t="shared" si="58"/>
        <v>0</v>
      </c>
      <c r="AN40" s="52">
        <v>0</v>
      </c>
      <c r="AO40" s="52">
        <f t="shared" si="59"/>
        <v>0</v>
      </c>
      <c r="AP40" s="67">
        <f t="shared" si="34"/>
        <v>0</v>
      </c>
      <c r="AQ40" s="67">
        <f t="shared" si="35"/>
        <v>0</v>
      </c>
      <c r="AR40" s="85">
        <f t="shared" si="60"/>
        <v>0</v>
      </c>
      <c r="AS40" s="85">
        <f t="shared" si="61"/>
        <v>0</v>
      </c>
      <c r="AT40" s="85">
        <f t="shared" si="19"/>
        <v>0</v>
      </c>
      <c r="AU40" s="85">
        <f t="shared" si="20"/>
        <v>0</v>
      </c>
      <c r="AV40" s="85">
        <f t="shared" si="36"/>
        <v>8.1999999999534339</v>
      </c>
      <c r="AW40" s="85">
        <f t="shared" si="37"/>
        <v>-6</v>
      </c>
      <c r="AX40" s="85">
        <f t="shared" si="38"/>
        <v>3.5999999999767169</v>
      </c>
      <c r="AY40" s="85">
        <f t="shared" si="39"/>
        <v>288.29999999998836</v>
      </c>
      <c r="AZ40" s="85">
        <f t="shared" si="40"/>
        <v>3.5999999999767169</v>
      </c>
      <c r="BA40" s="85">
        <f t="shared" si="41"/>
        <v>288.29999999998836</v>
      </c>
      <c r="BB40" s="187">
        <f t="shared" si="42"/>
        <v>3.5999999999767169</v>
      </c>
      <c r="BC40" s="187">
        <f t="shared" si="43"/>
        <v>288.29999999998836</v>
      </c>
      <c r="BD40" s="85">
        <f t="shared" si="44"/>
        <v>0</v>
      </c>
      <c r="BE40" s="85">
        <f t="shared" si="45"/>
        <v>0</v>
      </c>
      <c r="BF40" s="85">
        <f t="shared" si="21"/>
        <v>0</v>
      </c>
      <c r="BG40" s="85">
        <f t="shared" si="22"/>
        <v>0</v>
      </c>
      <c r="BH40" s="52"/>
      <c r="BI40" s="52"/>
      <c r="BJ40" s="52"/>
      <c r="BK40" s="50"/>
      <c r="BL40" s="193"/>
      <c r="BM40" s="50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16"/>
      <c r="CB40" s="16"/>
    </row>
    <row r="41" spans="1:80" s="27" customFormat="1" ht="11.25" customHeight="1">
      <c r="A41" s="27">
        <v>32</v>
      </c>
      <c r="B41" s="14" t="s">
        <v>45</v>
      </c>
      <c r="C41" s="97"/>
      <c r="D41" s="49">
        <v>32</v>
      </c>
      <c r="E41" s="135">
        <f t="shared" si="23"/>
        <v>0</v>
      </c>
      <c r="F41" s="136"/>
      <c r="G41" s="136"/>
      <c r="H41" s="136"/>
      <c r="I41" s="136"/>
      <c r="J41" s="136"/>
      <c r="K41" s="135">
        <f t="shared" si="24"/>
        <v>0</v>
      </c>
      <c r="L41" s="213"/>
      <c r="M41" s="213"/>
      <c r="N41" s="44">
        <f t="shared" si="25"/>
        <v>0</v>
      </c>
      <c r="O41" s="40">
        <f t="shared" si="46"/>
        <v>0</v>
      </c>
      <c r="P41" s="40">
        <f t="shared" si="47"/>
        <v>0</v>
      </c>
      <c r="Q41" s="42"/>
      <c r="R41" s="47">
        <f t="shared" si="26"/>
        <v>0</v>
      </c>
      <c r="S41" s="67">
        <f t="shared" si="27"/>
        <v>0</v>
      </c>
      <c r="T41" s="67">
        <f t="shared" si="28"/>
        <v>0</v>
      </c>
      <c r="U41" s="67">
        <f t="shared" si="29"/>
        <v>0</v>
      </c>
      <c r="V41" s="67">
        <f t="shared" si="30"/>
        <v>0</v>
      </c>
      <c r="W41" s="67">
        <f t="shared" si="31"/>
        <v>0</v>
      </c>
      <c r="X41" s="67">
        <f t="shared" si="32"/>
        <v>0</v>
      </c>
      <c r="Y41" s="67">
        <f t="shared" si="33"/>
        <v>0</v>
      </c>
      <c r="Z41" s="52">
        <v>0</v>
      </c>
      <c r="AA41" s="52">
        <f t="shared" si="48"/>
        <v>0</v>
      </c>
      <c r="AB41" s="52">
        <f t="shared" si="49"/>
        <v>0</v>
      </c>
      <c r="AC41" s="52">
        <f t="shared" si="50"/>
        <v>0</v>
      </c>
      <c r="AD41" s="52">
        <v>0</v>
      </c>
      <c r="AE41" s="52">
        <f t="shared" si="51"/>
        <v>0</v>
      </c>
      <c r="AF41" s="52">
        <f t="shared" si="52"/>
        <v>0</v>
      </c>
      <c r="AG41" s="52">
        <f t="shared" si="53"/>
        <v>0</v>
      </c>
      <c r="AH41" s="52">
        <f t="shared" si="54"/>
        <v>0</v>
      </c>
      <c r="AI41" s="52">
        <f t="shared" si="55"/>
        <v>0</v>
      </c>
      <c r="AJ41" s="52">
        <v>0</v>
      </c>
      <c r="AK41" s="52">
        <f t="shared" si="56"/>
        <v>0</v>
      </c>
      <c r="AL41" s="52">
        <f t="shared" si="57"/>
        <v>0</v>
      </c>
      <c r="AM41" s="52">
        <f t="shared" si="58"/>
        <v>0</v>
      </c>
      <c r="AN41" s="52">
        <v>0</v>
      </c>
      <c r="AO41" s="52">
        <f t="shared" si="59"/>
        <v>0</v>
      </c>
      <c r="AP41" s="67">
        <f t="shared" si="34"/>
        <v>0</v>
      </c>
      <c r="AQ41" s="67">
        <f t="shared" si="35"/>
        <v>0</v>
      </c>
      <c r="AR41" s="85">
        <f t="shared" si="60"/>
        <v>0</v>
      </c>
      <c r="AS41" s="85">
        <f t="shared" si="61"/>
        <v>0</v>
      </c>
      <c r="AT41" s="85">
        <f t="shared" si="19"/>
        <v>0</v>
      </c>
      <c r="AU41" s="85">
        <f t="shared" si="20"/>
        <v>0</v>
      </c>
      <c r="AV41" s="85">
        <f t="shared" si="36"/>
        <v>8.1999999999534339</v>
      </c>
      <c r="AW41" s="85">
        <f t="shared" si="37"/>
        <v>-6</v>
      </c>
      <c r="AX41" s="85">
        <f t="shared" si="38"/>
        <v>3.5999999999767169</v>
      </c>
      <c r="AY41" s="85">
        <f t="shared" si="39"/>
        <v>288.29999999998836</v>
      </c>
      <c r="AZ41" s="85">
        <f t="shared" si="40"/>
        <v>3.5999999999767169</v>
      </c>
      <c r="BA41" s="85">
        <f t="shared" si="41"/>
        <v>288.29999999998836</v>
      </c>
      <c r="BB41" s="187">
        <f t="shared" si="42"/>
        <v>3.5999999999767169</v>
      </c>
      <c r="BC41" s="187">
        <f t="shared" si="43"/>
        <v>288.29999999998836</v>
      </c>
      <c r="BD41" s="85">
        <f t="shared" si="44"/>
        <v>0</v>
      </c>
      <c r="BE41" s="85">
        <f t="shared" si="45"/>
        <v>0</v>
      </c>
      <c r="BF41" s="85">
        <f t="shared" si="21"/>
        <v>0</v>
      </c>
      <c r="BG41" s="85">
        <f t="shared" si="22"/>
        <v>0</v>
      </c>
      <c r="BH41" s="52"/>
      <c r="BI41" s="52"/>
      <c r="BJ41" s="52"/>
      <c r="BK41" s="50"/>
      <c r="BL41" s="193"/>
      <c r="BM41" s="50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16"/>
      <c r="CB41" s="16"/>
    </row>
    <row r="42" spans="1:80" s="27" customFormat="1" ht="11.25" customHeight="1">
      <c r="A42" s="27">
        <v>33</v>
      </c>
      <c r="B42" s="14" t="s">
        <v>45</v>
      </c>
      <c r="C42" s="28"/>
      <c r="D42" s="49">
        <v>33</v>
      </c>
      <c r="E42" s="135">
        <f t="shared" si="23"/>
        <v>0</v>
      </c>
      <c r="F42" s="136"/>
      <c r="G42" s="136"/>
      <c r="H42" s="136"/>
      <c r="I42" s="136"/>
      <c r="J42" s="136"/>
      <c r="K42" s="135">
        <f t="shared" si="24"/>
        <v>0</v>
      </c>
      <c r="L42" s="213"/>
      <c r="M42" s="213"/>
      <c r="N42" s="44">
        <f t="shared" si="25"/>
        <v>0</v>
      </c>
      <c r="O42" s="40">
        <f t="shared" si="46"/>
        <v>0</v>
      </c>
      <c r="P42" s="40">
        <f t="shared" si="47"/>
        <v>0</v>
      </c>
      <c r="Q42" s="29"/>
      <c r="R42" s="48">
        <f t="shared" si="26"/>
        <v>0</v>
      </c>
      <c r="S42" s="67">
        <f t="shared" si="27"/>
        <v>0</v>
      </c>
      <c r="T42" s="67">
        <f t="shared" si="28"/>
        <v>0</v>
      </c>
      <c r="U42" s="67">
        <f t="shared" si="29"/>
        <v>0</v>
      </c>
      <c r="V42" s="67">
        <f t="shared" si="30"/>
        <v>0</v>
      </c>
      <c r="W42" s="67">
        <f t="shared" si="31"/>
        <v>0</v>
      </c>
      <c r="X42" s="67">
        <f t="shared" si="32"/>
        <v>0</v>
      </c>
      <c r="Y42" s="67">
        <f t="shared" si="33"/>
        <v>0</v>
      </c>
      <c r="Z42" s="52">
        <v>0</v>
      </c>
      <c r="AA42" s="52">
        <f t="shared" ref="AA42:AA59" si="62">ROUND(IF(S42&lt;&gt;0,SIN(S42*PI()/180)*$E42,0),1)</f>
        <v>0</v>
      </c>
      <c r="AB42" s="52">
        <f t="shared" ref="AB42:AB59" si="63">IF(T42&lt;&gt;0,$E42,0)</f>
        <v>0</v>
      </c>
      <c r="AC42" s="52">
        <f t="shared" ref="AC42:AC59" si="64">ROUND(IF(U42&lt;&gt;0,SIN(U42*PI()/180)*$E42,0),1)</f>
        <v>0</v>
      </c>
      <c r="AD42" s="52">
        <v>0</v>
      </c>
      <c r="AE42" s="52">
        <f t="shared" ref="AE42:AE59" si="65">ROUND(IF(W42&lt;&gt;0,SIN(W42*PI()/180)*$E42,0),1)</f>
        <v>0</v>
      </c>
      <c r="AF42" s="52">
        <f t="shared" ref="AF42:AF59" si="66">IF(X42&lt;&gt;0,-$E42,0)</f>
        <v>0</v>
      </c>
      <c r="AG42" s="52">
        <f t="shared" ref="AG42:AG59" si="67">ROUND(IF(Y42&lt;&gt;0,SIN(Y42*PI()/180)*$E42,0),1)</f>
        <v>0</v>
      </c>
      <c r="AH42" s="52">
        <f t="shared" ref="AH42:AH59" si="68">IF(R42&lt;&gt;0,$E42,0)</f>
        <v>0</v>
      </c>
      <c r="AI42" s="52">
        <f t="shared" ref="AI42:AI59" si="69">ROUND(IF(S42&lt;&gt;0,COS(S42*PI()/180)*$E42,0),1)</f>
        <v>0</v>
      </c>
      <c r="AJ42" s="52">
        <v>0</v>
      </c>
      <c r="AK42" s="52">
        <f t="shared" ref="AK42:AK59" si="70">ROUND(IF(U42&lt;&gt;0,COS(U42*PI()/180)*$E42,0),1)</f>
        <v>0</v>
      </c>
      <c r="AL42" s="52">
        <f t="shared" ref="AL42:AL59" si="71">IF(V42&lt;&gt;0,-$E42,0)</f>
        <v>0</v>
      </c>
      <c r="AM42" s="52">
        <f t="shared" ref="AM42:AM59" si="72">ROUND(IF(W42&lt;&gt;0,COS(W42*PI()/180)*$E42,0),1)</f>
        <v>0</v>
      </c>
      <c r="AN42" s="52">
        <v>0</v>
      </c>
      <c r="AO42" s="52">
        <f t="shared" ref="AO42:AO59" si="73">ROUND(IF(Y42&lt;&gt;0,COS(Y42*PI()/180)*$E42,0),1)</f>
        <v>0</v>
      </c>
      <c r="AP42" s="67">
        <f t="shared" si="34"/>
        <v>0</v>
      </c>
      <c r="AQ42" s="67">
        <f t="shared" si="35"/>
        <v>0</v>
      </c>
      <c r="AR42" s="85">
        <f t="shared" ref="AR42:AR59" si="74">$AP$61/$E$61*$E42</f>
        <v>0</v>
      </c>
      <c r="AS42" s="85">
        <f t="shared" ref="AS42:AS59" si="75">$AQ$61/$E$61*$E42</f>
        <v>0</v>
      </c>
      <c r="AT42" s="85">
        <f t="shared" ref="AT42:AT59" si="76">AP42-AR42</f>
        <v>0</v>
      </c>
      <c r="AU42" s="85">
        <f t="shared" ref="AU42:AU59" si="77">AQ42-AS42</f>
        <v>0</v>
      </c>
      <c r="AV42" s="85">
        <f t="shared" si="36"/>
        <v>8.1999999999534339</v>
      </c>
      <c r="AW42" s="85">
        <f t="shared" si="37"/>
        <v>-6</v>
      </c>
      <c r="AX42" s="85">
        <f t="shared" si="38"/>
        <v>3.5999999999767169</v>
      </c>
      <c r="AY42" s="85">
        <f t="shared" si="39"/>
        <v>288.29999999998836</v>
      </c>
      <c r="AZ42" s="85">
        <f t="shared" si="40"/>
        <v>3.5999999999767169</v>
      </c>
      <c r="BA42" s="85">
        <f t="shared" si="41"/>
        <v>288.29999999998836</v>
      </c>
      <c r="BB42" s="187">
        <f t="shared" si="42"/>
        <v>3.5999999999767169</v>
      </c>
      <c r="BC42" s="187">
        <f t="shared" si="43"/>
        <v>288.29999999998836</v>
      </c>
      <c r="BD42" s="85">
        <f t="shared" si="44"/>
        <v>0</v>
      </c>
      <c r="BE42" s="85">
        <f t="shared" si="45"/>
        <v>0</v>
      </c>
      <c r="BF42" s="85">
        <f t="shared" ref="BF42:BF59" si="78">BB42*BE42</f>
        <v>0</v>
      </c>
      <c r="BG42" s="85">
        <f t="shared" ref="BG42:BG59" si="79">BC42*BD42</f>
        <v>0</v>
      </c>
      <c r="BH42" s="52"/>
      <c r="BI42" s="52"/>
      <c r="BJ42" s="52"/>
      <c r="BK42" s="50"/>
      <c r="BL42" s="193"/>
      <c r="BM42" s="50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16"/>
      <c r="CB42" s="16"/>
    </row>
    <row r="43" spans="1:80" s="27" customFormat="1" ht="11.25" customHeight="1">
      <c r="A43" s="27">
        <v>34</v>
      </c>
      <c r="B43" s="183"/>
      <c r="C43" s="183"/>
      <c r="D43" s="49">
        <v>34</v>
      </c>
      <c r="E43" s="135">
        <f t="shared" si="23"/>
        <v>0</v>
      </c>
      <c r="F43" s="136"/>
      <c r="G43" s="136"/>
      <c r="H43" s="136"/>
      <c r="I43" s="136"/>
      <c r="J43" s="136"/>
      <c r="K43" s="135">
        <f t="shared" si="24"/>
        <v>0</v>
      </c>
      <c r="L43" s="213"/>
      <c r="M43" s="213"/>
      <c r="N43" s="44">
        <f t="shared" si="25"/>
        <v>0</v>
      </c>
      <c r="O43" s="40">
        <f t="shared" si="46"/>
        <v>0</v>
      </c>
      <c r="P43" s="40">
        <f t="shared" si="47"/>
        <v>0</v>
      </c>
      <c r="Q43" s="79"/>
      <c r="R43" s="181">
        <f t="shared" si="26"/>
        <v>0</v>
      </c>
      <c r="S43" s="67">
        <f t="shared" si="27"/>
        <v>0</v>
      </c>
      <c r="T43" s="67">
        <f t="shared" si="28"/>
        <v>0</v>
      </c>
      <c r="U43" s="67">
        <f t="shared" si="29"/>
        <v>0</v>
      </c>
      <c r="V43" s="67">
        <f t="shared" si="30"/>
        <v>0</v>
      </c>
      <c r="W43" s="67">
        <f t="shared" si="31"/>
        <v>0</v>
      </c>
      <c r="X43" s="67">
        <f t="shared" si="32"/>
        <v>0</v>
      </c>
      <c r="Y43" s="67">
        <f t="shared" si="33"/>
        <v>0</v>
      </c>
      <c r="Z43" s="52">
        <v>0</v>
      </c>
      <c r="AA43" s="52">
        <f t="shared" si="62"/>
        <v>0</v>
      </c>
      <c r="AB43" s="52">
        <f t="shared" si="63"/>
        <v>0</v>
      </c>
      <c r="AC43" s="52">
        <f t="shared" si="64"/>
        <v>0</v>
      </c>
      <c r="AD43" s="52">
        <v>0</v>
      </c>
      <c r="AE43" s="52">
        <f t="shared" si="65"/>
        <v>0</v>
      </c>
      <c r="AF43" s="52">
        <f t="shared" si="66"/>
        <v>0</v>
      </c>
      <c r="AG43" s="52">
        <f t="shared" si="67"/>
        <v>0</v>
      </c>
      <c r="AH43" s="52">
        <f t="shared" si="68"/>
        <v>0</v>
      </c>
      <c r="AI43" s="52">
        <f t="shared" si="69"/>
        <v>0</v>
      </c>
      <c r="AJ43" s="52">
        <v>0</v>
      </c>
      <c r="AK43" s="52">
        <f t="shared" si="70"/>
        <v>0</v>
      </c>
      <c r="AL43" s="52">
        <f t="shared" si="71"/>
        <v>0</v>
      </c>
      <c r="AM43" s="52">
        <f t="shared" si="72"/>
        <v>0</v>
      </c>
      <c r="AN43" s="52">
        <v>0</v>
      </c>
      <c r="AO43" s="52">
        <f t="shared" si="73"/>
        <v>0</v>
      </c>
      <c r="AP43" s="67">
        <f t="shared" si="34"/>
        <v>0</v>
      </c>
      <c r="AQ43" s="67">
        <f t="shared" si="35"/>
        <v>0</v>
      </c>
      <c r="AR43" s="85">
        <f t="shared" si="74"/>
        <v>0</v>
      </c>
      <c r="AS43" s="85">
        <f t="shared" si="75"/>
        <v>0</v>
      </c>
      <c r="AT43" s="85">
        <f t="shared" si="76"/>
        <v>0</v>
      </c>
      <c r="AU43" s="85">
        <f t="shared" si="77"/>
        <v>0</v>
      </c>
      <c r="AV43" s="85">
        <f t="shared" ref="AV43:AV59" si="80">AT42+AV42</f>
        <v>8.1999999999534339</v>
      </c>
      <c r="AW43" s="85">
        <f t="shared" ref="AW43:AW59" si="81">AU42+AW42</f>
        <v>-6</v>
      </c>
      <c r="AX43" s="85">
        <f t="shared" si="38"/>
        <v>3.5999999999767169</v>
      </c>
      <c r="AY43" s="85">
        <f t="shared" si="39"/>
        <v>288.29999999998836</v>
      </c>
      <c r="AZ43" s="85">
        <f t="shared" si="40"/>
        <v>3.5999999999767169</v>
      </c>
      <c r="BA43" s="85">
        <f t="shared" si="41"/>
        <v>288.29999999998836</v>
      </c>
      <c r="BB43" s="187">
        <f t="shared" si="42"/>
        <v>3.5999999999767169</v>
      </c>
      <c r="BC43" s="187">
        <f t="shared" si="43"/>
        <v>288.29999999998836</v>
      </c>
      <c r="BD43" s="85">
        <f t="shared" ref="BD43:BD59" si="82">BB44-BB42</f>
        <v>0</v>
      </c>
      <c r="BE43" s="85">
        <f t="shared" ref="BE43:BE59" si="83">BC44-BC42</f>
        <v>0</v>
      </c>
      <c r="BF43" s="85">
        <f t="shared" si="78"/>
        <v>0</v>
      </c>
      <c r="BG43" s="85">
        <f t="shared" si="79"/>
        <v>0</v>
      </c>
      <c r="BH43" s="52"/>
      <c r="BI43" s="52"/>
      <c r="BJ43" s="52"/>
      <c r="BK43" s="50"/>
      <c r="BL43" s="193"/>
      <c r="BM43" s="50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16"/>
      <c r="CB43" s="16"/>
    </row>
    <row r="44" spans="1:80" s="27" customFormat="1" ht="11.25" customHeight="1">
      <c r="A44" s="27">
        <v>35</v>
      </c>
      <c r="B44" s="183"/>
      <c r="C44" s="183"/>
      <c r="D44" s="49">
        <v>35</v>
      </c>
      <c r="E44" s="135">
        <f t="shared" si="23"/>
        <v>0</v>
      </c>
      <c r="F44" s="136"/>
      <c r="G44" s="136"/>
      <c r="H44" s="136"/>
      <c r="I44" s="136"/>
      <c r="J44" s="136"/>
      <c r="K44" s="135">
        <f t="shared" si="24"/>
        <v>0</v>
      </c>
      <c r="L44" s="213"/>
      <c r="M44" s="213"/>
      <c r="N44" s="44">
        <f t="shared" si="25"/>
        <v>0</v>
      </c>
      <c r="O44" s="40">
        <f t="shared" si="46"/>
        <v>0</v>
      </c>
      <c r="P44" s="40">
        <f t="shared" si="47"/>
        <v>0</v>
      </c>
      <c r="Q44" s="79"/>
      <c r="R44" s="181">
        <f t="shared" si="26"/>
        <v>0</v>
      </c>
      <c r="S44" s="67">
        <f t="shared" si="27"/>
        <v>0</v>
      </c>
      <c r="T44" s="67">
        <f t="shared" si="28"/>
        <v>0</v>
      </c>
      <c r="U44" s="67">
        <f t="shared" si="29"/>
        <v>0</v>
      </c>
      <c r="V44" s="67">
        <f t="shared" si="30"/>
        <v>0</v>
      </c>
      <c r="W44" s="67">
        <f t="shared" si="31"/>
        <v>0</v>
      </c>
      <c r="X44" s="67">
        <f t="shared" si="32"/>
        <v>0</v>
      </c>
      <c r="Y44" s="67">
        <f t="shared" si="33"/>
        <v>0</v>
      </c>
      <c r="Z44" s="52">
        <v>0</v>
      </c>
      <c r="AA44" s="52">
        <f t="shared" si="62"/>
        <v>0</v>
      </c>
      <c r="AB44" s="52">
        <f t="shared" si="63"/>
        <v>0</v>
      </c>
      <c r="AC44" s="52">
        <f t="shared" si="64"/>
        <v>0</v>
      </c>
      <c r="AD44" s="52">
        <v>0</v>
      </c>
      <c r="AE44" s="52">
        <f t="shared" si="65"/>
        <v>0</v>
      </c>
      <c r="AF44" s="52">
        <f t="shared" si="66"/>
        <v>0</v>
      </c>
      <c r="AG44" s="52">
        <f t="shared" si="67"/>
        <v>0</v>
      </c>
      <c r="AH44" s="52">
        <f t="shared" si="68"/>
        <v>0</v>
      </c>
      <c r="AI44" s="52">
        <f t="shared" si="69"/>
        <v>0</v>
      </c>
      <c r="AJ44" s="52">
        <v>0</v>
      </c>
      <c r="AK44" s="52">
        <f t="shared" si="70"/>
        <v>0</v>
      </c>
      <c r="AL44" s="52">
        <f t="shared" si="71"/>
        <v>0</v>
      </c>
      <c r="AM44" s="52">
        <f t="shared" si="72"/>
        <v>0</v>
      </c>
      <c r="AN44" s="52">
        <v>0</v>
      </c>
      <c r="AO44" s="52">
        <f t="shared" si="73"/>
        <v>0</v>
      </c>
      <c r="AP44" s="67">
        <f t="shared" si="34"/>
        <v>0</v>
      </c>
      <c r="AQ44" s="67">
        <f t="shared" si="35"/>
        <v>0</v>
      </c>
      <c r="AR44" s="85">
        <f t="shared" si="74"/>
        <v>0</v>
      </c>
      <c r="AS44" s="85">
        <f t="shared" si="75"/>
        <v>0</v>
      </c>
      <c r="AT44" s="85">
        <f t="shared" si="76"/>
        <v>0</v>
      </c>
      <c r="AU44" s="85">
        <f t="shared" si="77"/>
        <v>0</v>
      </c>
      <c r="AV44" s="85">
        <f t="shared" si="80"/>
        <v>8.1999999999534339</v>
      </c>
      <c r="AW44" s="85">
        <f t="shared" si="81"/>
        <v>-6</v>
      </c>
      <c r="AX44" s="85">
        <f t="shared" si="38"/>
        <v>3.5999999999767169</v>
      </c>
      <c r="AY44" s="85">
        <f t="shared" si="39"/>
        <v>288.29999999998836</v>
      </c>
      <c r="AZ44" s="85">
        <f t="shared" si="40"/>
        <v>3.5999999999767169</v>
      </c>
      <c r="BA44" s="85">
        <f t="shared" si="41"/>
        <v>288.29999999998836</v>
      </c>
      <c r="BB44" s="187">
        <f t="shared" si="42"/>
        <v>3.5999999999767169</v>
      </c>
      <c r="BC44" s="187">
        <f t="shared" si="43"/>
        <v>288.29999999998836</v>
      </c>
      <c r="BD44" s="85">
        <f t="shared" si="82"/>
        <v>0</v>
      </c>
      <c r="BE44" s="85">
        <f t="shared" si="83"/>
        <v>0</v>
      </c>
      <c r="BF44" s="85">
        <f t="shared" si="78"/>
        <v>0</v>
      </c>
      <c r="BG44" s="85">
        <f t="shared" si="79"/>
        <v>0</v>
      </c>
      <c r="BH44" s="52"/>
      <c r="BI44" s="52"/>
      <c r="BJ44" s="52"/>
      <c r="BK44" s="50"/>
      <c r="BL44" s="193"/>
      <c r="BM44" s="50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16"/>
      <c r="CB44" s="16"/>
    </row>
    <row r="45" spans="1:80" s="27" customFormat="1" ht="11.25" customHeight="1">
      <c r="A45" s="27">
        <v>36</v>
      </c>
      <c r="B45" s="183"/>
      <c r="C45" s="183"/>
      <c r="D45" s="49">
        <v>36</v>
      </c>
      <c r="E45" s="135">
        <f t="shared" si="23"/>
        <v>0</v>
      </c>
      <c r="F45" s="136"/>
      <c r="G45" s="136"/>
      <c r="H45" s="136"/>
      <c r="I45" s="136"/>
      <c r="J45" s="136"/>
      <c r="K45" s="135">
        <f t="shared" si="24"/>
        <v>0</v>
      </c>
      <c r="L45" s="213"/>
      <c r="M45" s="213"/>
      <c r="N45" s="44">
        <f t="shared" si="25"/>
        <v>0</v>
      </c>
      <c r="O45" s="40">
        <f t="shared" si="46"/>
        <v>0</v>
      </c>
      <c r="P45" s="40">
        <f t="shared" si="47"/>
        <v>0</v>
      </c>
      <c r="Q45" s="79"/>
      <c r="R45" s="181">
        <f t="shared" si="26"/>
        <v>0</v>
      </c>
      <c r="S45" s="67">
        <f t="shared" si="27"/>
        <v>0</v>
      </c>
      <c r="T45" s="67">
        <f t="shared" si="28"/>
        <v>0</v>
      </c>
      <c r="U45" s="67">
        <f t="shared" si="29"/>
        <v>0</v>
      </c>
      <c r="V45" s="67">
        <f t="shared" si="30"/>
        <v>0</v>
      </c>
      <c r="W45" s="67">
        <f t="shared" si="31"/>
        <v>0</v>
      </c>
      <c r="X45" s="67">
        <f t="shared" si="32"/>
        <v>0</v>
      </c>
      <c r="Y45" s="67">
        <f t="shared" si="33"/>
        <v>0</v>
      </c>
      <c r="Z45" s="52">
        <v>0</v>
      </c>
      <c r="AA45" s="52">
        <f t="shared" si="62"/>
        <v>0</v>
      </c>
      <c r="AB45" s="52">
        <f t="shared" si="63"/>
        <v>0</v>
      </c>
      <c r="AC45" s="52">
        <f t="shared" si="64"/>
        <v>0</v>
      </c>
      <c r="AD45" s="52">
        <v>0</v>
      </c>
      <c r="AE45" s="52">
        <f t="shared" si="65"/>
        <v>0</v>
      </c>
      <c r="AF45" s="52">
        <f t="shared" si="66"/>
        <v>0</v>
      </c>
      <c r="AG45" s="52">
        <f t="shared" si="67"/>
        <v>0</v>
      </c>
      <c r="AH45" s="52">
        <f t="shared" si="68"/>
        <v>0</v>
      </c>
      <c r="AI45" s="52">
        <f t="shared" si="69"/>
        <v>0</v>
      </c>
      <c r="AJ45" s="52">
        <v>0</v>
      </c>
      <c r="AK45" s="52">
        <f t="shared" si="70"/>
        <v>0</v>
      </c>
      <c r="AL45" s="52">
        <f t="shared" si="71"/>
        <v>0</v>
      </c>
      <c r="AM45" s="52">
        <f t="shared" si="72"/>
        <v>0</v>
      </c>
      <c r="AN45" s="52">
        <v>0</v>
      </c>
      <c r="AO45" s="52">
        <f t="shared" si="73"/>
        <v>0</v>
      </c>
      <c r="AP45" s="67">
        <f t="shared" si="34"/>
        <v>0</v>
      </c>
      <c r="AQ45" s="67">
        <f t="shared" si="35"/>
        <v>0</v>
      </c>
      <c r="AR45" s="85">
        <f t="shared" si="74"/>
        <v>0</v>
      </c>
      <c r="AS45" s="85">
        <f t="shared" si="75"/>
        <v>0</v>
      </c>
      <c r="AT45" s="85">
        <f t="shared" si="76"/>
        <v>0</v>
      </c>
      <c r="AU45" s="85">
        <f t="shared" si="77"/>
        <v>0</v>
      </c>
      <c r="AV45" s="85">
        <f t="shared" si="80"/>
        <v>8.1999999999534339</v>
      </c>
      <c r="AW45" s="85">
        <f t="shared" si="81"/>
        <v>-6</v>
      </c>
      <c r="AX45" s="85">
        <f t="shared" si="38"/>
        <v>3.5999999999767169</v>
      </c>
      <c r="AY45" s="85">
        <f t="shared" si="39"/>
        <v>288.29999999998836</v>
      </c>
      <c r="AZ45" s="85">
        <f t="shared" si="40"/>
        <v>3.5999999999767169</v>
      </c>
      <c r="BA45" s="85">
        <f t="shared" si="41"/>
        <v>288.29999999998836</v>
      </c>
      <c r="BB45" s="187">
        <f t="shared" si="42"/>
        <v>3.5999999999767169</v>
      </c>
      <c r="BC45" s="187">
        <f t="shared" si="43"/>
        <v>288.29999999998836</v>
      </c>
      <c r="BD45" s="85">
        <f t="shared" si="82"/>
        <v>0</v>
      </c>
      <c r="BE45" s="85">
        <f t="shared" si="83"/>
        <v>0</v>
      </c>
      <c r="BF45" s="85">
        <f t="shared" si="78"/>
        <v>0</v>
      </c>
      <c r="BG45" s="85">
        <f t="shared" si="79"/>
        <v>0</v>
      </c>
      <c r="BH45" s="52"/>
      <c r="BI45" s="52"/>
      <c r="BJ45" s="52"/>
      <c r="BK45" s="50"/>
      <c r="BL45" s="193"/>
      <c r="BM45" s="50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16"/>
      <c r="CB45" s="16"/>
    </row>
    <row r="46" spans="1:80" s="27" customFormat="1" ht="11.25" customHeight="1">
      <c r="A46" s="27">
        <v>37</v>
      </c>
      <c r="B46" s="183"/>
      <c r="C46" s="183"/>
      <c r="D46" s="49">
        <v>37</v>
      </c>
      <c r="E46" s="135">
        <f t="shared" si="23"/>
        <v>0</v>
      </c>
      <c r="F46" s="136"/>
      <c r="G46" s="136"/>
      <c r="H46" s="136"/>
      <c r="I46" s="136"/>
      <c r="J46" s="136"/>
      <c r="K46" s="135">
        <f t="shared" si="24"/>
        <v>0</v>
      </c>
      <c r="L46" s="213"/>
      <c r="M46" s="213"/>
      <c r="N46" s="44">
        <f t="shared" si="25"/>
        <v>0</v>
      </c>
      <c r="O46" s="40">
        <f t="shared" si="46"/>
        <v>0</v>
      </c>
      <c r="P46" s="40">
        <f t="shared" si="47"/>
        <v>0</v>
      </c>
      <c r="Q46" s="79"/>
      <c r="R46" s="181">
        <f t="shared" si="26"/>
        <v>0</v>
      </c>
      <c r="S46" s="67">
        <f t="shared" si="27"/>
        <v>0</v>
      </c>
      <c r="T46" s="67">
        <f t="shared" si="28"/>
        <v>0</v>
      </c>
      <c r="U46" s="67">
        <f t="shared" si="29"/>
        <v>0</v>
      </c>
      <c r="V46" s="67">
        <f t="shared" si="30"/>
        <v>0</v>
      </c>
      <c r="W46" s="67">
        <f t="shared" si="31"/>
        <v>0</v>
      </c>
      <c r="X46" s="67">
        <f t="shared" si="32"/>
        <v>0</v>
      </c>
      <c r="Y46" s="67">
        <f t="shared" si="33"/>
        <v>0</v>
      </c>
      <c r="Z46" s="52">
        <v>0</v>
      </c>
      <c r="AA46" s="52">
        <f t="shared" si="62"/>
        <v>0</v>
      </c>
      <c r="AB46" s="52">
        <f t="shared" si="63"/>
        <v>0</v>
      </c>
      <c r="AC46" s="52">
        <f t="shared" si="64"/>
        <v>0</v>
      </c>
      <c r="AD46" s="52">
        <v>0</v>
      </c>
      <c r="AE46" s="52">
        <f t="shared" si="65"/>
        <v>0</v>
      </c>
      <c r="AF46" s="52">
        <f t="shared" si="66"/>
        <v>0</v>
      </c>
      <c r="AG46" s="52">
        <f t="shared" si="67"/>
        <v>0</v>
      </c>
      <c r="AH46" s="52">
        <f t="shared" si="68"/>
        <v>0</v>
      </c>
      <c r="AI46" s="52">
        <f t="shared" si="69"/>
        <v>0</v>
      </c>
      <c r="AJ46" s="52">
        <v>0</v>
      </c>
      <c r="AK46" s="52">
        <f t="shared" si="70"/>
        <v>0</v>
      </c>
      <c r="AL46" s="52">
        <f t="shared" si="71"/>
        <v>0</v>
      </c>
      <c r="AM46" s="52">
        <f t="shared" si="72"/>
        <v>0</v>
      </c>
      <c r="AN46" s="52">
        <v>0</v>
      </c>
      <c r="AO46" s="52">
        <f t="shared" si="73"/>
        <v>0</v>
      </c>
      <c r="AP46" s="67">
        <f t="shared" si="34"/>
        <v>0</v>
      </c>
      <c r="AQ46" s="67">
        <f t="shared" si="35"/>
        <v>0</v>
      </c>
      <c r="AR46" s="85">
        <f t="shared" si="74"/>
        <v>0</v>
      </c>
      <c r="AS46" s="85">
        <f t="shared" si="75"/>
        <v>0</v>
      </c>
      <c r="AT46" s="85">
        <f t="shared" si="76"/>
        <v>0</v>
      </c>
      <c r="AU46" s="85">
        <f t="shared" si="77"/>
        <v>0</v>
      </c>
      <c r="AV46" s="85">
        <f t="shared" si="80"/>
        <v>8.1999999999534339</v>
      </c>
      <c r="AW46" s="85">
        <f t="shared" si="81"/>
        <v>-6</v>
      </c>
      <c r="AX46" s="85">
        <f t="shared" si="38"/>
        <v>3.5999999999767169</v>
      </c>
      <c r="AY46" s="85">
        <f t="shared" si="39"/>
        <v>288.29999999998836</v>
      </c>
      <c r="AZ46" s="85">
        <f t="shared" si="40"/>
        <v>3.5999999999767169</v>
      </c>
      <c r="BA46" s="85">
        <f t="shared" si="41"/>
        <v>288.29999999998836</v>
      </c>
      <c r="BB46" s="187">
        <f t="shared" si="42"/>
        <v>3.5999999999767169</v>
      </c>
      <c r="BC46" s="187">
        <f t="shared" si="43"/>
        <v>288.29999999998836</v>
      </c>
      <c r="BD46" s="85">
        <f t="shared" si="82"/>
        <v>0</v>
      </c>
      <c r="BE46" s="85">
        <f t="shared" si="83"/>
        <v>0</v>
      </c>
      <c r="BF46" s="85">
        <f t="shared" si="78"/>
        <v>0</v>
      </c>
      <c r="BG46" s="85">
        <f t="shared" si="79"/>
        <v>0</v>
      </c>
      <c r="BH46" s="52"/>
      <c r="BI46" s="52"/>
      <c r="BJ46" s="52"/>
      <c r="BK46" s="50"/>
      <c r="BL46" s="193"/>
      <c r="BM46" s="50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16"/>
      <c r="CB46" s="16"/>
    </row>
    <row r="47" spans="1:80" s="27" customFormat="1" ht="11.25" customHeight="1">
      <c r="A47" s="27">
        <v>38</v>
      </c>
      <c r="B47" s="183"/>
      <c r="C47" s="183"/>
      <c r="D47" s="49">
        <v>38</v>
      </c>
      <c r="E47" s="135">
        <f t="shared" si="23"/>
        <v>0</v>
      </c>
      <c r="F47" s="136"/>
      <c r="G47" s="136"/>
      <c r="H47" s="136"/>
      <c r="I47" s="136"/>
      <c r="J47" s="136"/>
      <c r="K47" s="135">
        <f t="shared" si="24"/>
        <v>0</v>
      </c>
      <c r="L47" s="213"/>
      <c r="M47" s="213"/>
      <c r="N47" s="44">
        <f t="shared" si="25"/>
        <v>0</v>
      </c>
      <c r="O47" s="40">
        <f t="shared" si="46"/>
        <v>0</v>
      </c>
      <c r="P47" s="40">
        <f t="shared" si="47"/>
        <v>0</v>
      </c>
      <c r="Q47" s="79"/>
      <c r="R47" s="181">
        <f t="shared" si="26"/>
        <v>0</v>
      </c>
      <c r="S47" s="67">
        <f t="shared" si="27"/>
        <v>0</v>
      </c>
      <c r="T47" s="67">
        <f t="shared" si="28"/>
        <v>0</v>
      </c>
      <c r="U47" s="67">
        <f t="shared" si="29"/>
        <v>0</v>
      </c>
      <c r="V47" s="67">
        <f t="shared" si="30"/>
        <v>0</v>
      </c>
      <c r="W47" s="67">
        <f t="shared" si="31"/>
        <v>0</v>
      </c>
      <c r="X47" s="67">
        <f t="shared" si="32"/>
        <v>0</v>
      </c>
      <c r="Y47" s="67">
        <f t="shared" si="33"/>
        <v>0</v>
      </c>
      <c r="Z47" s="52">
        <v>0</v>
      </c>
      <c r="AA47" s="52">
        <f t="shared" si="62"/>
        <v>0</v>
      </c>
      <c r="AB47" s="52">
        <f t="shared" si="63"/>
        <v>0</v>
      </c>
      <c r="AC47" s="52">
        <f t="shared" si="64"/>
        <v>0</v>
      </c>
      <c r="AD47" s="52">
        <v>0</v>
      </c>
      <c r="AE47" s="52">
        <f t="shared" si="65"/>
        <v>0</v>
      </c>
      <c r="AF47" s="52">
        <f t="shared" si="66"/>
        <v>0</v>
      </c>
      <c r="AG47" s="52">
        <f t="shared" si="67"/>
        <v>0</v>
      </c>
      <c r="AH47" s="52">
        <f t="shared" si="68"/>
        <v>0</v>
      </c>
      <c r="AI47" s="52">
        <f t="shared" si="69"/>
        <v>0</v>
      </c>
      <c r="AJ47" s="52">
        <v>0</v>
      </c>
      <c r="AK47" s="52">
        <f t="shared" si="70"/>
        <v>0</v>
      </c>
      <c r="AL47" s="52">
        <f t="shared" si="71"/>
        <v>0</v>
      </c>
      <c r="AM47" s="52">
        <f t="shared" si="72"/>
        <v>0</v>
      </c>
      <c r="AN47" s="52">
        <v>0</v>
      </c>
      <c r="AO47" s="52">
        <f t="shared" si="73"/>
        <v>0</v>
      </c>
      <c r="AP47" s="67">
        <f t="shared" si="34"/>
        <v>0</v>
      </c>
      <c r="AQ47" s="67">
        <f t="shared" si="35"/>
        <v>0</v>
      </c>
      <c r="AR47" s="85">
        <f t="shared" si="74"/>
        <v>0</v>
      </c>
      <c r="AS47" s="85">
        <f t="shared" si="75"/>
        <v>0</v>
      </c>
      <c r="AT47" s="85">
        <f t="shared" si="76"/>
        <v>0</v>
      </c>
      <c r="AU47" s="85">
        <f t="shared" si="77"/>
        <v>0</v>
      </c>
      <c r="AV47" s="85">
        <f t="shared" si="80"/>
        <v>8.1999999999534339</v>
      </c>
      <c r="AW47" s="85">
        <f t="shared" si="81"/>
        <v>-6</v>
      </c>
      <c r="AX47" s="85">
        <f t="shared" si="38"/>
        <v>3.5999999999767169</v>
      </c>
      <c r="AY47" s="85">
        <f t="shared" si="39"/>
        <v>288.29999999998836</v>
      </c>
      <c r="AZ47" s="85">
        <f t="shared" si="40"/>
        <v>3.5999999999767169</v>
      </c>
      <c r="BA47" s="85">
        <f t="shared" si="41"/>
        <v>288.29999999998836</v>
      </c>
      <c r="BB47" s="187">
        <f t="shared" si="42"/>
        <v>3.5999999999767169</v>
      </c>
      <c r="BC47" s="187">
        <f t="shared" si="43"/>
        <v>288.29999999998836</v>
      </c>
      <c r="BD47" s="85">
        <f t="shared" si="82"/>
        <v>0</v>
      </c>
      <c r="BE47" s="85">
        <f t="shared" si="83"/>
        <v>0</v>
      </c>
      <c r="BF47" s="85">
        <f t="shared" si="78"/>
        <v>0</v>
      </c>
      <c r="BG47" s="85">
        <f t="shared" si="79"/>
        <v>0</v>
      </c>
      <c r="BH47" s="52"/>
      <c r="BI47" s="52"/>
      <c r="BJ47" s="52"/>
      <c r="BK47" s="50"/>
      <c r="BL47" s="193"/>
      <c r="BM47" s="50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16"/>
      <c r="CB47" s="16"/>
    </row>
    <row r="48" spans="1:80" s="27" customFormat="1" ht="11.25" customHeight="1">
      <c r="A48" s="27">
        <v>39</v>
      </c>
      <c r="B48" s="183"/>
      <c r="C48" s="183"/>
      <c r="D48" s="49">
        <v>39</v>
      </c>
      <c r="E48" s="135">
        <f t="shared" si="23"/>
        <v>0</v>
      </c>
      <c r="F48" s="136"/>
      <c r="G48" s="136"/>
      <c r="H48" s="136"/>
      <c r="I48" s="136"/>
      <c r="J48" s="136"/>
      <c r="K48" s="135">
        <f t="shared" si="24"/>
        <v>0</v>
      </c>
      <c r="L48" s="213"/>
      <c r="M48" s="213"/>
      <c r="N48" s="44">
        <f t="shared" si="25"/>
        <v>0</v>
      </c>
      <c r="O48" s="40">
        <f t="shared" si="46"/>
        <v>0</v>
      </c>
      <c r="P48" s="40">
        <f t="shared" si="47"/>
        <v>0</v>
      </c>
      <c r="Q48" s="79"/>
      <c r="R48" s="181">
        <f t="shared" si="26"/>
        <v>0</v>
      </c>
      <c r="S48" s="67">
        <f t="shared" si="27"/>
        <v>0</v>
      </c>
      <c r="T48" s="67">
        <f t="shared" si="28"/>
        <v>0</v>
      </c>
      <c r="U48" s="67">
        <f t="shared" si="29"/>
        <v>0</v>
      </c>
      <c r="V48" s="67">
        <f t="shared" si="30"/>
        <v>0</v>
      </c>
      <c r="W48" s="67">
        <f t="shared" si="31"/>
        <v>0</v>
      </c>
      <c r="X48" s="67">
        <f t="shared" si="32"/>
        <v>0</v>
      </c>
      <c r="Y48" s="67">
        <f t="shared" si="33"/>
        <v>0</v>
      </c>
      <c r="Z48" s="52">
        <v>0</v>
      </c>
      <c r="AA48" s="52">
        <f t="shared" si="62"/>
        <v>0</v>
      </c>
      <c r="AB48" s="52">
        <f t="shared" si="63"/>
        <v>0</v>
      </c>
      <c r="AC48" s="52">
        <f t="shared" si="64"/>
        <v>0</v>
      </c>
      <c r="AD48" s="52">
        <v>0</v>
      </c>
      <c r="AE48" s="52">
        <f t="shared" si="65"/>
        <v>0</v>
      </c>
      <c r="AF48" s="52">
        <f t="shared" si="66"/>
        <v>0</v>
      </c>
      <c r="AG48" s="52">
        <f t="shared" si="67"/>
        <v>0</v>
      </c>
      <c r="AH48" s="52">
        <f t="shared" si="68"/>
        <v>0</v>
      </c>
      <c r="AI48" s="52">
        <f t="shared" si="69"/>
        <v>0</v>
      </c>
      <c r="AJ48" s="52">
        <v>0</v>
      </c>
      <c r="AK48" s="52">
        <f t="shared" si="70"/>
        <v>0</v>
      </c>
      <c r="AL48" s="52">
        <f t="shared" si="71"/>
        <v>0</v>
      </c>
      <c r="AM48" s="52">
        <f t="shared" si="72"/>
        <v>0</v>
      </c>
      <c r="AN48" s="52">
        <v>0</v>
      </c>
      <c r="AO48" s="52">
        <f t="shared" si="73"/>
        <v>0</v>
      </c>
      <c r="AP48" s="67">
        <f t="shared" si="34"/>
        <v>0</v>
      </c>
      <c r="AQ48" s="67">
        <f t="shared" si="35"/>
        <v>0</v>
      </c>
      <c r="AR48" s="85">
        <f t="shared" si="74"/>
        <v>0</v>
      </c>
      <c r="AS48" s="85">
        <f t="shared" si="75"/>
        <v>0</v>
      </c>
      <c r="AT48" s="85">
        <f t="shared" si="76"/>
        <v>0</v>
      </c>
      <c r="AU48" s="85">
        <f t="shared" si="77"/>
        <v>0</v>
      </c>
      <c r="AV48" s="85">
        <f t="shared" si="80"/>
        <v>8.1999999999534339</v>
      </c>
      <c r="AW48" s="85">
        <f t="shared" si="81"/>
        <v>-6</v>
      </c>
      <c r="AX48" s="85">
        <f t="shared" si="38"/>
        <v>3.5999999999767169</v>
      </c>
      <c r="AY48" s="85">
        <f t="shared" si="39"/>
        <v>288.29999999998836</v>
      </c>
      <c r="AZ48" s="85">
        <f t="shared" si="40"/>
        <v>3.5999999999767169</v>
      </c>
      <c r="BA48" s="85">
        <f t="shared" si="41"/>
        <v>288.29999999998836</v>
      </c>
      <c r="BB48" s="187">
        <f t="shared" si="42"/>
        <v>3.5999999999767169</v>
      </c>
      <c r="BC48" s="187">
        <f t="shared" si="43"/>
        <v>288.29999999998836</v>
      </c>
      <c r="BD48" s="85">
        <f t="shared" si="82"/>
        <v>0</v>
      </c>
      <c r="BE48" s="85">
        <f t="shared" si="83"/>
        <v>0</v>
      </c>
      <c r="BF48" s="85">
        <f t="shared" si="78"/>
        <v>0</v>
      </c>
      <c r="BG48" s="85">
        <f t="shared" si="79"/>
        <v>0</v>
      </c>
      <c r="BH48" s="52"/>
      <c r="BI48" s="52"/>
      <c r="BJ48" s="52"/>
      <c r="BK48" s="50"/>
      <c r="BL48" s="193"/>
      <c r="BM48" s="50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16"/>
      <c r="CB48" s="16"/>
    </row>
    <row r="49" spans="1:80" s="27" customFormat="1" ht="11.25" customHeight="1">
      <c r="A49" s="27">
        <v>40</v>
      </c>
      <c r="B49" s="183"/>
      <c r="C49" s="183"/>
      <c r="D49" s="49">
        <v>40</v>
      </c>
      <c r="E49" s="135">
        <f t="shared" si="23"/>
        <v>0</v>
      </c>
      <c r="F49" s="136"/>
      <c r="G49" s="136"/>
      <c r="H49" s="136"/>
      <c r="I49" s="136"/>
      <c r="J49" s="136"/>
      <c r="K49" s="135">
        <f t="shared" si="24"/>
        <v>0</v>
      </c>
      <c r="L49" s="213"/>
      <c r="M49" s="213"/>
      <c r="N49" s="44">
        <f t="shared" si="25"/>
        <v>0</v>
      </c>
      <c r="O49" s="40">
        <f t="shared" si="46"/>
        <v>0</v>
      </c>
      <c r="P49" s="40">
        <f t="shared" si="47"/>
        <v>0</v>
      </c>
      <c r="Q49" s="79"/>
      <c r="R49" s="181">
        <f t="shared" si="26"/>
        <v>0</v>
      </c>
      <c r="S49" s="67">
        <f t="shared" si="27"/>
        <v>0</v>
      </c>
      <c r="T49" s="67">
        <f t="shared" si="28"/>
        <v>0</v>
      </c>
      <c r="U49" s="67">
        <f t="shared" si="29"/>
        <v>0</v>
      </c>
      <c r="V49" s="67">
        <f t="shared" si="30"/>
        <v>0</v>
      </c>
      <c r="W49" s="67">
        <f t="shared" si="31"/>
        <v>0</v>
      </c>
      <c r="X49" s="67">
        <f t="shared" si="32"/>
        <v>0</v>
      </c>
      <c r="Y49" s="67">
        <f t="shared" si="33"/>
        <v>0</v>
      </c>
      <c r="Z49" s="52">
        <v>0</v>
      </c>
      <c r="AA49" s="52">
        <f t="shared" si="62"/>
        <v>0</v>
      </c>
      <c r="AB49" s="52">
        <f t="shared" si="63"/>
        <v>0</v>
      </c>
      <c r="AC49" s="52">
        <f t="shared" si="64"/>
        <v>0</v>
      </c>
      <c r="AD49" s="52">
        <v>0</v>
      </c>
      <c r="AE49" s="52">
        <f t="shared" si="65"/>
        <v>0</v>
      </c>
      <c r="AF49" s="52">
        <f t="shared" si="66"/>
        <v>0</v>
      </c>
      <c r="AG49" s="52">
        <f t="shared" si="67"/>
        <v>0</v>
      </c>
      <c r="AH49" s="52">
        <f t="shared" si="68"/>
        <v>0</v>
      </c>
      <c r="AI49" s="52">
        <f t="shared" si="69"/>
        <v>0</v>
      </c>
      <c r="AJ49" s="52">
        <v>0</v>
      </c>
      <c r="AK49" s="52">
        <f t="shared" si="70"/>
        <v>0</v>
      </c>
      <c r="AL49" s="52">
        <f t="shared" si="71"/>
        <v>0</v>
      </c>
      <c r="AM49" s="52">
        <f t="shared" si="72"/>
        <v>0</v>
      </c>
      <c r="AN49" s="52">
        <v>0</v>
      </c>
      <c r="AO49" s="52">
        <f t="shared" si="73"/>
        <v>0</v>
      </c>
      <c r="AP49" s="67">
        <f t="shared" si="34"/>
        <v>0</v>
      </c>
      <c r="AQ49" s="67">
        <f t="shared" si="35"/>
        <v>0</v>
      </c>
      <c r="AR49" s="85">
        <f t="shared" si="74"/>
        <v>0</v>
      </c>
      <c r="AS49" s="85">
        <f t="shared" si="75"/>
        <v>0</v>
      </c>
      <c r="AT49" s="85">
        <f t="shared" si="76"/>
        <v>0</v>
      </c>
      <c r="AU49" s="85">
        <f t="shared" si="77"/>
        <v>0</v>
      </c>
      <c r="AV49" s="85">
        <f t="shared" si="80"/>
        <v>8.1999999999534339</v>
      </c>
      <c r="AW49" s="85">
        <f t="shared" si="81"/>
        <v>-6</v>
      </c>
      <c r="AX49" s="85">
        <f t="shared" si="38"/>
        <v>3.5999999999767169</v>
      </c>
      <c r="AY49" s="85">
        <f t="shared" si="39"/>
        <v>288.29999999998836</v>
      </c>
      <c r="AZ49" s="85">
        <f t="shared" si="40"/>
        <v>3.5999999999767169</v>
      </c>
      <c r="BA49" s="85">
        <f t="shared" si="41"/>
        <v>288.29999999998836</v>
      </c>
      <c r="BB49" s="187">
        <f t="shared" si="42"/>
        <v>3.5999999999767169</v>
      </c>
      <c r="BC49" s="187">
        <f t="shared" si="43"/>
        <v>288.29999999998836</v>
      </c>
      <c r="BD49" s="85">
        <f t="shared" si="82"/>
        <v>0</v>
      </c>
      <c r="BE49" s="85">
        <f t="shared" si="83"/>
        <v>0</v>
      </c>
      <c r="BF49" s="85">
        <f t="shared" si="78"/>
        <v>0</v>
      </c>
      <c r="BG49" s="85">
        <f t="shared" si="79"/>
        <v>0</v>
      </c>
      <c r="BH49" s="52"/>
      <c r="BI49" s="52"/>
      <c r="BJ49" s="52"/>
      <c r="BK49" s="50"/>
      <c r="BL49" s="193"/>
      <c r="BM49" s="50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16"/>
      <c r="CB49" s="16"/>
    </row>
    <row r="50" spans="1:80" s="27" customFormat="1" ht="11.25" customHeight="1">
      <c r="A50" s="27">
        <v>41</v>
      </c>
      <c r="B50" s="183"/>
      <c r="C50" s="183"/>
      <c r="D50" s="49">
        <v>41</v>
      </c>
      <c r="E50" s="135">
        <f t="shared" si="23"/>
        <v>0</v>
      </c>
      <c r="F50" s="136"/>
      <c r="G50" s="136"/>
      <c r="H50" s="136"/>
      <c r="I50" s="136"/>
      <c r="J50" s="136"/>
      <c r="K50" s="135">
        <f t="shared" si="24"/>
        <v>0</v>
      </c>
      <c r="L50" s="213"/>
      <c r="M50" s="213"/>
      <c r="N50" s="44">
        <f t="shared" si="25"/>
        <v>0</v>
      </c>
      <c r="O50" s="40">
        <f t="shared" si="46"/>
        <v>0</v>
      </c>
      <c r="P50" s="40">
        <f t="shared" si="47"/>
        <v>0</v>
      </c>
      <c r="Q50" s="79"/>
      <c r="R50" s="181">
        <f t="shared" si="26"/>
        <v>0</v>
      </c>
      <c r="S50" s="67">
        <f t="shared" si="27"/>
        <v>0</v>
      </c>
      <c r="T50" s="67">
        <f t="shared" si="28"/>
        <v>0</v>
      </c>
      <c r="U50" s="67">
        <f t="shared" si="29"/>
        <v>0</v>
      </c>
      <c r="V50" s="67">
        <f t="shared" si="30"/>
        <v>0</v>
      </c>
      <c r="W50" s="67">
        <f t="shared" si="31"/>
        <v>0</v>
      </c>
      <c r="X50" s="67">
        <f t="shared" si="32"/>
        <v>0</v>
      </c>
      <c r="Y50" s="67">
        <f t="shared" si="33"/>
        <v>0</v>
      </c>
      <c r="Z50" s="52">
        <v>0</v>
      </c>
      <c r="AA50" s="52">
        <f t="shared" si="62"/>
        <v>0</v>
      </c>
      <c r="AB50" s="52">
        <f t="shared" si="63"/>
        <v>0</v>
      </c>
      <c r="AC50" s="52">
        <f t="shared" si="64"/>
        <v>0</v>
      </c>
      <c r="AD50" s="52">
        <v>0</v>
      </c>
      <c r="AE50" s="52">
        <f t="shared" si="65"/>
        <v>0</v>
      </c>
      <c r="AF50" s="52">
        <f t="shared" si="66"/>
        <v>0</v>
      </c>
      <c r="AG50" s="52">
        <f t="shared" si="67"/>
        <v>0</v>
      </c>
      <c r="AH50" s="52">
        <f t="shared" si="68"/>
        <v>0</v>
      </c>
      <c r="AI50" s="52">
        <f t="shared" si="69"/>
        <v>0</v>
      </c>
      <c r="AJ50" s="52">
        <v>0</v>
      </c>
      <c r="AK50" s="52">
        <f t="shared" si="70"/>
        <v>0</v>
      </c>
      <c r="AL50" s="52">
        <f t="shared" si="71"/>
        <v>0</v>
      </c>
      <c r="AM50" s="52">
        <f t="shared" si="72"/>
        <v>0</v>
      </c>
      <c r="AN50" s="52">
        <v>0</v>
      </c>
      <c r="AO50" s="52">
        <f t="shared" si="73"/>
        <v>0</v>
      </c>
      <c r="AP50" s="67">
        <f t="shared" si="34"/>
        <v>0</v>
      </c>
      <c r="AQ50" s="67">
        <f t="shared" si="35"/>
        <v>0</v>
      </c>
      <c r="AR50" s="85">
        <f t="shared" si="74"/>
        <v>0</v>
      </c>
      <c r="AS50" s="85">
        <f t="shared" si="75"/>
        <v>0</v>
      </c>
      <c r="AT50" s="85">
        <f t="shared" si="76"/>
        <v>0</v>
      </c>
      <c r="AU50" s="85">
        <f t="shared" si="77"/>
        <v>0</v>
      </c>
      <c r="AV50" s="85">
        <f t="shared" si="80"/>
        <v>8.1999999999534339</v>
      </c>
      <c r="AW50" s="85">
        <f t="shared" si="81"/>
        <v>-6</v>
      </c>
      <c r="AX50" s="85">
        <f t="shared" si="38"/>
        <v>3.5999999999767169</v>
      </c>
      <c r="AY50" s="85">
        <f t="shared" si="39"/>
        <v>288.29999999998836</v>
      </c>
      <c r="AZ50" s="85">
        <f t="shared" si="40"/>
        <v>3.5999999999767169</v>
      </c>
      <c r="BA50" s="85">
        <f t="shared" si="41"/>
        <v>288.29999999998836</v>
      </c>
      <c r="BB50" s="187">
        <f t="shared" si="42"/>
        <v>3.5999999999767169</v>
      </c>
      <c r="BC50" s="187">
        <f t="shared" si="43"/>
        <v>288.29999999998836</v>
      </c>
      <c r="BD50" s="85">
        <f t="shared" si="82"/>
        <v>0</v>
      </c>
      <c r="BE50" s="85">
        <f t="shared" si="83"/>
        <v>0</v>
      </c>
      <c r="BF50" s="85">
        <f t="shared" si="78"/>
        <v>0</v>
      </c>
      <c r="BG50" s="85">
        <f t="shared" si="79"/>
        <v>0</v>
      </c>
      <c r="BH50" s="52"/>
      <c r="BI50" s="52"/>
      <c r="BJ50" s="52"/>
      <c r="BK50" s="50"/>
      <c r="BL50" s="193"/>
      <c r="BM50" s="50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16"/>
      <c r="CB50" s="16"/>
    </row>
    <row r="51" spans="1:80" s="27" customFormat="1" ht="11.25" customHeight="1">
      <c r="A51" s="27">
        <v>42</v>
      </c>
      <c r="B51" s="183"/>
      <c r="C51" s="183"/>
      <c r="D51" s="49">
        <v>42</v>
      </c>
      <c r="E51" s="135">
        <f t="shared" si="23"/>
        <v>0</v>
      </c>
      <c r="F51" s="136"/>
      <c r="G51" s="136"/>
      <c r="H51" s="136"/>
      <c r="I51" s="136"/>
      <c r="J51" s="136"/>
      <c r="K51" s="135">
        <f t="shared" si="24"/>
        <v>0</v>
      </c>
      <c r="L51" s="213"/>
      <c r="M51" s="213"/>
      <c r="N51" s="44">
        <f t="shared" si="25"/>
        <v>0</v>
      </c>
      <c r="O51" s="40">
        <f t="shared" si="46"/>
        <v>0</v>
      </c>
      <c r="P51" s="40">
        <f t="shared" si="47"/>
        <v>0</v>
      </c>
      <c r="Q51" s="79"/>
      <c r="R51" s="181">
        <f t="shared" si="26"/>
        <v>0</v>
      </c>
      <c r="S51" s="67">
        <f t="shared" si="27"/>
        <v>0</v>
      </c>
      <c r="T51" s="67">
        <f t="shared" si="28"/>
        <v>0</v>
      </c>
      <c r="U51" s="67">
        <f t="shared" si="29"/>
        <v>0</v>
      </c>
      <c r="V51" s="67">
        <f t="shared" si="30"/>
        <v>0</v>
      </c>
      <c r="W51" s="67">
        <f t="shared" si="31"/>
        <v>0</v>
      </c>
      <c r="X51" s="67">
        <f t="shared" si="32"/>
        <v>0</v>
      </c>
      <c r="Y51" s="67">
        <f t="shared" si="33"/>
        <v>0</v>
      </c>
      <c r="Z51" s="52">
        <v>0</v>
      </c>
      <c r="AA51" s="52">
        <f t="shared" si="62"/>
        <v>0</v>
      </c>
      <c r="AB51" s="52">
        <f t="shared" si="63"/>
        <v>0</v>
      </c>
      <c r="AC51" s="52">
        <f t="shared" si="64"/>
        <v>0</v>
      </c>
      <c r="AD51" s="52">
        <v>0</v>
      </c>
      <c r="AE51" s="52">
        <f t="shared" si="65"/>
        <v>0</v>
      </c>
      <c r="AF51" s="52">
        <f t="shared" si="66"/>
        <v>0</v>
      </c>
      <c r="AG51" s="52">
        <f t="shared" si="67"/>
        <v>0</v>
      </c>
      <c r="AH51" s="52">
        <f t="shared" si="68"/>
        <v>0</v>
      </c>
      <c r="AI51" s="52">
        <f t="shared" si="69"/>
        <v>0</v>
      </c>
      <c r="AJ51" s="52">
        <v>0</v>
      </c>
      <c r="AK51" s="52">
        <f t="shared" si="70"/>
        <v>0</v>
      </c>
      <c r="AL51" s="52">
        <f t="shared" si="71"/>
        <v>0</v>
      </c>
      <c r="AM51" s="52">
        <f t="shared" si="72"/>
        <v>0</v>
      </c>
      <c r="AN51" s="52">
        <v>0</v>
      </c>
      <c r="AO51" s="52">
        <f t="shared" si="73"/>
        <v>0</v>
      </c>
      <c r="AP51" s="67">
        <f t="shared" si="34"/>
        <v>0</v>
      </c>
      <c r="AQ51" s="67">
        <f t="shared" si="35"/>
        <v>0</v>
      </c>
      <c r="AR51" s="85">
        <f t="shared" si="74"/>
        <v>0</v>
      </c>
      <c r="AS51" s="85">
        <f t="shared" si="75"/>
        <v>0</v>
      </c>
      <c r="AT51" s="85">
        <f t="shared" si="76"/>
        <v>0</v>
      </c>
      <c r="AU51" s="85">
        <f t="shared" si="77"/>
        <v>0</v>
      </c>
      <c r="AV51" s="85">
        <f t="shared" si="80"/>
        <v>8.1999999999534339</v>
      </c>
      <c r="AW51" s="85">
        <f t="shared" si="81"/>
        <v>-6</v>
      </c>
      <c r="AX51" s="85">
        <f t="shared" si="38"/>
        <v>3.5999999999767169</v>
      </c>
      <c r="AY51" s="85">
        <f t="shared" si="39"/>
        <v>288.29999999998836</v>
      </c>
      <c r="AZ51" s="85">
        <f t="shared" si="40"/>
        <v>3.5999999999767169</v>
      </c>
      <c r="BA51" s="85">
        <f t="shared" si="41"/>
        <v>288.29999999998836</v>
      </c>
      <c r="BB51" s="187">
        <f t="shared" si="42"/>
        <v>3.5999999999767169</v>
      </c>
      <c r="BC51" s="187">
        <f t="shared" si="43"/>
        <v>288.29999999998836</v>
      </c>
      <c r="BD51" s="85">
        <f t="shared" si="82"/>
        <v>0</v>
      </c>
      <c r="BE51" s="85">
        <f t="shared" si="83"/>
        <v>0</v>
      </c>
      <c r="BF51" s="85">
        <f t="shared" si="78"/>
        <v>0</v>
      </c>
      <c r="BG51" s="85">
        <f t="shared" si="79"/>
        <v>0</v>
      </c>
      <c r="BH51" s="52"/>
      <c r="BI51" s="52"/>
      <c r="BJ51" s="52"/>
      <c r="BK51" s="50"/>
      <c r="BL51" s="193"/>
      <c r="BM51" s="50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16"/>
      <c r="CB51" s="16"/>
    </row>
    <row r="52" spans="1:80" s="27" customFormat="1" ht="11.25" customHeight="1">
      <c r="A52" s="27">
        <v>43</v>
      </c>
      <c r="B52" s="183"/>
      <c r="C52" s="181"/>
      <c r="D52" s="49">
        <v>43</v>
      </c>
      <c r="E52" s="135">
        <f t="shared" si="23"/>
        <v>0</v>
      </c>
      <c r="F52" s="136"/>
      <c r="G52" s="136"/>
      <c r="H52" s="136"/>
      <c r="I52" s="136"/>
      <c r="J52" s="136"/>
      <c r="K52" s="135">
        <f t="shared" si="24"/>
        <v>0</v>
      </c>
      <c r="L52" s="213"/>
      <c r="M52" s="213"/>
      <c r="N52" s="44">
        <f t="shared" si="25"/>
        <v>0</v>
      </c>
      <c r="O52" s="40">
        <f t="shared" si="46"/>
        <v>0</v>
      </c>
      <c r="P52" s="40">
        <f t="shared" si="47"/>
        <v>0</v>
      </c>
      <c r="Q52" s="52"/>
      <c r="R52" s="181">
        <f t="shared" si="26"/>
        <v>0</v>
      </c>
      <c r="S52" s="67">
        <f t="shared" si="27"/>
        <v>0</v>
      </c>
      <c r="T52" s="67">
        <f t="shared" si="28"/>
        <v>0</v>
      </c>
      <c r="U52" s="67">
        <f t="shared" si="29"/>
        <v>0</v>
      </c>
      <c r="V52" s="67">
        <f t="shared" si="30"/>
        <v>0</v>
      </c>
      <c r="W52" s="67">
        <f t="shared" si="31"/>
        <v>0</v>
      </c>
      <c r="X52" s="67">
        <f t="shared" si="32"/>
        <v>0</v>
      </c>
      <c r="Y52" s="67">
        <f t="shared" si="33"/>
        <v>0</v>
      </c>
      <c r="Z52" s="52">
        <v>0</v>
      </c>
      <c r="AA52" s="52">
        <f t="shared" si="62"/>
        <v>0</v>
      </c>
      <c r="AB52" s="52">
        <f t="shared" si="63"/>
        <v>0</v>
      </c>
      <c r="AC52" s="52">
        <f t="shared" si="64"/>
        <v>0</v>
      </c>
      <c r="AD52" s="52">
        <v>0</v>
      </c>
      <c r="AE52" s="52">
        <f t="shared" si="65"/>
        <v>0</v>
      </c>
      <c r="AF52" s="52">
        <f t="shared" si="66"/>
        <v>0</v>
      </c>
      <c r="AG52" s="52">
        <f t="shared" si="67"/>
        <v>0</v>
      </c>
      <c r="AH52" s="52">
        <f t="shared" si="68"/>
        <v>0</v>
      </c>
      <c r="AI52" s="52">
        <f t="shared" si="69"/>
        <v>0</v>
      </c>
      <c r="AJ52" s="52">
        <v>0</v>
      </c>
      <c r="AK52" s="52">
        <f t="shared" si="70"/>
        <v>0</v>
      </c>
      <c r="AL52" s="52">
        <f t="shared" si="71"/>
        <v>0</v>
      </c>
      <c r="AM52" s="52">
        <f t="shared" si="72"/>
        <v>0</v>
      </c>
      <c r="AN52" s="52">
        <v>0</v>
      </c>
      <c r="AO52" s="52">
        <f t="shared" si="73"/>
        <v>0</v>
      </c>
      <c r="AP52" s="67">
        <f t="shared" si="34"/>
        <v>0</v>
      </c>
      <c r="AQ52" s="67">
        <f t="shared" si="35"/>
        <v>0</v>
      </c>
      <c r="AR52" s="85">
        <f t="shared" si="74"/>
        <v>0</v>
      </c>
      <c r="AS52" s="85">
        <f t="shared" si="75"/>
        <v>0</v>
      </c>
      <c r="AT52" s="85">
        <f t="shared" si="76"/>
        <v>0</v>
      </c>
      <c r="AU52" s="85">
        <f t="shared" si="77"/>
        <v>0</v>
      </c>
      <c r="AV52" s="85">
        <f t="shared" si="80"/>
        <v>8.1999999999534339</v>
      </c>
      <c r="AW52" s="85">
        <f t="shared" si="81"/>
        <v>-6</v>
      </c>
      <c r="AX52" s="85">
        <f t="shared" si="38"/>
        <v>3.5999999999767169</v>
      </c>
      <c r="AY52" s="85">
        <f t="shared" si="39"/>
        <v>288.29999999998836</v>
      </c>
      <c r="AZ52" s="85">
        <f t="shared" si="40"/>
        <v>3.5999999999767169</v>
      </c>
      <c r="BA52" s="85">
        <f t="shared" si="41"/>
        <v>288.29999999998836</v>
      </c>
      <c r="BB52" s="187">
        <f t="shared" si="42"/>
        <v>3.5999999999767169</v>
      </c>
      <c r="BC52" s="187">
        <f t="shared" si="43"/>
        <v>288.29999999998836</v>
      </c>
      <c r="BD52" s="85">
        <f t="shared" si="82"/>
        <v>0</v>
      </c>
      <c r="BE52" s="85">
        <f t="shared" si="83"/>
        <v>0</v>
      </c>
      <c r="BF52" s="85">
        <f t="shared" si="78"/>
        <v>0</v>
      </c>
      <c r="BG52" s="85">
        <f t="shared" si="79"/>
        <v>0</v>
      </c>
      <c r="BH52" s="52"/>
      <c r="BI52" s="52"/>
      <c r="BJ52" s="52"/>
      <c r="BK52" s="50"/>
      <c r="BL52" s="193"/>
      <c r="BM52" s="50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16"/>
      <c r="CB52" s="16"/>
    </row>
    <row r="53" spans="1:80" s="27" customFormat="1" ht="11.25" customHeight="1">
      <c r="A53" s="27">
        <v>44</v>
      </c>
      <c r="B53" s="183"/>
      <c r="C53" s="181"/>
      <c r="D53" s="49">
        <v>44</v>
      </c>
      <c r="E53" s="135">
        <f t="shared" si="23"/>
        <v>0</v>
      </c>
      <c r="F53" s="136"/>
      <c r="G53" s="136"/>
      <c r="H53" s="136"/>
      <c r="I53" s="136"/>
      <c r="J53" s="136"/>
      <c r="K53" s="135">
        <f t="shared" si="24"/>
        <v>0</v>
      </c>
      <c r="L53" s="213"/>
      <c r="M53" s="213"/>
      <c r="N53" s="44">
        <f t="shared" si="25"/>
        <v>0</v>
      </c>
      <c r="O53" s="40">
        <f t="shared" si="46"/>
        <v>0</v>
      </c>
      <c r="P53" s="40">
        <f t="shared" si="47"/>
        <v>0</v>
      </c>
      <c r="Q53" s="52"/>
      <c r="R53" s="181">
        <f t="shared" si="26"/>
        <v>0</v>
      </c>
      <c r="S53" s="67">
        <f t="shared" si="27"/>
        <v>0</v>
      </c>
      <c r="T53" s="67">
        <f t="shared" si="28"/>
        <v>0</v>
      </c>
      <c r="U53" s="67">
        <f t="shared" si="29"/>
        <v>0</v>
      </c>
      <c r="V53" s="67">
        <f t="shared" si="30"/>
        <v>0</v>
      </c>
      <c r="W53" s="67">
        <f t="shared" si="31"/>
        <v>0</v>
      </c>
      <c r="X53" s="67">
        <f t="shared" si="32"/>
        <v>0</v>
      </c>
      <c r="Y53" s="67">
        <f t="shared" si="33"/>
        <v>0</v>
      </c>
      <c r="Z53" s="52">
        <v>0</v>
      </c>
      <c r="AA53" s="52">
        <f t="shared" si="62"/>
        <v>0</v>
      </c>
      <c r="AB53" s="52">
        <f t="shared" si="63"/>
        <v>0</v>
      </c>
      <c r="AC53" s="52">
        <f t="shared" si="64"/>
        <v>0</v>
      </c>
      <c r="AD53" s="52">
        <v>0</v>
      </c>
      <c r="AE53" s="52">
        <f t="shared" si="65"/>
        <v>0</v>
      </c>
      <c r="AF53" s="52">
        <f t="shared" si="66"/>
        <v>0</v>
      </c>
      <c r="AG53" s="52">
        <f t="shared" si="67"/>
        <v>0</v>
      </c>
      <c r="AH53" s="52">
        <f t="shared" si="68"/>
        <v>0</v>
      </c>
      <c r="AI53" s="52">
        <f t="shared" si="69"/>
        <v>0</v>
      </c>
      <c r="AJ53" s="52">
        <v>0</v>
      </c>
      <c r="AK53" s="52">
        <f t="shared" si="70"/>
        <v>0</v>
      </c>
      <c r="AL53" s="52">
        <f t="shared" si="71"/>
        <v>0</v>
      </c>
      <c r="AM53" s="52">
        <f t="shared" si="72"/>
        <v>0</v>
      </c>
      <c r="AN53" s="52">
        <v>0</v>
      </c>
      <c r="AO53" s="52">
        <f t="shared" si="73"/>
        <v>0</v>
      </c>
      <c r="AP53" s="67">
        <f t="shared" si="34"/>
        <v>0</v>
      </c>
      <c r="AQ53" s="67">
        <f t="shared" si="35"/>
        <v>0</v>
      </c>
      <c r="AR53" s="85">
        <f t="shared" si="74"/>
        <v>0</v>
      </c>
      <c r="AS53" s="85">
        <f t="shared" si="75"/>
        <v>0</v>
      </c>
      <c r="AT53" s="85">
        <f t="shared" si="76"/>
        <v>0</v>
      </c>
      <c r="AU53" s="85">
        <f t="shared" si="77"/>
        <v>0</v>
      </c>
      <c r="AV53" s="85">
        <f t="shared" si="80"/>
        <v>8.1999999999534339</v>
      </c>
      <c r="AW53" s="85">
        <f t="shared" si="81"/>
        <v>-6</v>
      </c>
      <c r="AX53" s="85">
        <f t="shared" si="38"/>
        <v>3.5999999999767169</v>
      </c>
      <c r="AY53" s="85">
        <f t="shared" si="39"/>
        <v>288.29999999998836</v>
      </c>
      <c r="AZ53" s="85">
        <f t="shared" si="40"/>
        <v>3.5999999999767169</v>
      </c>
      <c r="BA53" s="85">
        <f t="shared" si="41"/>
        <v>288.29999999998836</v>
      </c>
      <c r="BB53" s="187">
        <f t="shared" si="42"/>
        <v>3.5999999999767169</v>
      </c>
      <c r="BC53" s="187">
        <f t="shared" si="43"/>
        <v>288.29999999998836</v>
      </c>
      <c r="BD53" s="85">
        <f t="shared" si="82"/>
        <v>0</v>
      </c>
      <c r="BE53" s="85">
        <f t="shared" si="83"/>
        <v>0</v>
      </c>
      <c r="BF53" s="85">
        <f t="shared" si="78"/>
        <v>0</v>
      </c>
      <c r="BG53" s="85">
        <f t="shared" si="79"/>
        <v>0</v>
      </c>
      <c r="BH53" s="52"/>
      <c r="BI53" s="52"/>
      <c r="BJ53" s="52"/>
      <c r="BK53" s="50"/>
      <c r="BL53" s="193"/>
      <c r="BM53" s="50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16"/>
      <c r="CB53" s="16"/>
    </row>
    <row r="54" spans="1:80" s="27" customFormat="1" ht="11.25" customHeight="1">
      <c r="A54" s="27">
        <v>45</v>
      </c>
      <c r="B54" s="183"/>
      <c r="C54" s="181"/>
      <c r="D54" s="49">
        <v>45</v>
      </c>
      <c r="E54" s="135">
        <f t="shared" si="23"/>
        <v>0</v>
      </c>
      <c r="F54" s="136"/>
      <c r="G54" s="136"/>
      <c r="H54" s="136"/>
      <c r="I54" s="136"/>
      <c r="J54" s="136"/>
      <c r="K54" s="135">
        <f t="shared" si="24"/>
        <v>0</v>
      </c>
      <c r="L54" s="213"/>
      <c r="M54" s="213"/>
      <c r="N54" s="44">
        <f t="shared" si="25"/>
        <v>0</v>
      </c>
      <c r="O54" s="40">
        <f t="shared" si="46"/>
        <v>0</v>
      </c>
      <c r="P54" s="40">
        <f t="shared" si="47"/>
        <v>0</v>
      </c>
      <c r="Q54" s="52"/>
      <c r="R54" s="181">
        <f t="shared" si="26"/>
        <v>0</v>
      </c>
      <c r="S54" s="67">
        <f t="shared" si="27"/>
        <v>0</v>
      </c>
      <c r="T54" s="67">
        <f t="shared" si="28"/>
        <v>0</v>
      </c>
      <c r="U54" s="67">
        <f t="shared" si="29"/>
        <v>0</v>
      </c>
      <c r="V54" s="67">
        <f t="shared" si="30"/>
        <v>0</v>
      </c>
      <c r="W54" s="67">
        <f t="shared" si="31"/>
        <v>0</v>
      </c>
      <c r="X54" s="67">
        <f t="shared" si="32"/>
        <v>0</v>
      </c>
      <c r="Y54" s="67">
        <f t="shared" si="33"/>
        <v>0</v>
      </c>
      <c r="Z54" s="52">
        <v>0</v>
      </c>
      <c r="AA54" s="52">
        <f t="shared" si="62"/>
        <v>0</v>
      </c>
      <c r="AB54" s="52">
        <f t="shared" si="63"/>
        <v>0</v>
      </c>
      <c r="AC54" s="52">
        <f t="shared" si="64"/>
        <v>0</v>
      </c>
      <c r="AD54" s="52">
        <v>0</v>
      </c>
      <c r="AE54" s="52">
        <f t="shared" si="65"/>
        <v>0</v>
      </c>
      <c r="AF54" s="52">
        <f t="shared" si="66"/>
        <v>0</v>
      </c>
      <c r="AG54" s="52">
        <f t="shared" si="67"/>
        <v>0</v>
      </c>
      <c r="AH54" s="52">
        <f t="shared" si="68"/>
        <v>0</v>
      </c>
      <c r="AI54" s="52">
        <f t="shared" si="69"/>
        <v>0</v>
      </c>
      <c r="AJ54" s="52">
        <v>0</v>
      </c>
      <c r="AK54" s="52">
        <f t="shared" si="70"/>
        <v>0</v>
      </c>
      <c r="AL54" s="52">
        <f t="shared" si="71"/>
        <v>0</v>
      </c>
      <c r="AM54" s="52">
        <f t="shared" si="72"/>
        <v>0</v>
      </c>
      <c r="AN54" s="52">
        <v>0</v>
      </c>
      <c r="AO54" s="52">
        <f t="shared" si="73"/>
        <v>0</v>
      </c>
      <c r="AP54" s="67">
        <f t="shared" si="34"/>
        <v>0</v>
      </c>
      <c r="AQ54" s="67">
        <f t="shared" si="35"/>
        <v>0</v>
      </c>
      <c r="AR54" s="85">
        <f t="shared" si="74"/>
        <v>0</v>
      </c>
      <c r="AS54" s="85">
        <f t="shared" si="75"/>
        <v>0</v>
      </c>
      <c r="AT54" s="85">
        <f t="shared" si="76"/>
        <v>0</v>
      </c>
      <c r="AU54" s="85">
        <f t="shared" si="77"/>
        <v>0</v>
      </c>
      <c r="AV54" s="85">
        <f t="shared" si="80"/>
        <v>8.1999999999534339</v>
      </c>
      <c r="AW54" s="85">
        <f t="shared" si="81"/>
        <v>-6</v>
      </c>
      <c r="AX54" s="85">
        <f t="shared" si="38"/>
        <v>3.5999999999767169</v>
      </c>
      <c r="AY54" s="85">
        <f t="shared" si="39"/>
        <v>288.29999999998836</v>
      </c>
      <c r="AZ54" s="85">
        <f t="shared" si="40"/>
        <v>3.5999999999767169</v>
      </c>
      <c r="BA54" s="85">
        <f t="shared" si="41"/>
        <v>288.29999999998836</v>
      </c>
      <c r="BB54" s="187">
        <f t="shared" si="42"/>
        <v>3.5999999999767169</v>
      </c>
      <c r="BC54" s="187">
        <f t="shared" si="43"/>
        <v>288.29999999998836</v>
      </c>
      <c r="BD54" s="85">
        <f t="shared" si="82"/>
        <v>0</v>
      </c>
      <c r="BE54" s="85">
        <f t="shared" si="83"/>
        <v>0</v>
      </c>
      <c r="BF54" s="85">
        <f t="shared" si="78"/>
        <v>0</v>
      </c>
      <c r="BG54" s="85">
        <f t="shared" si="79"/>
        <v>0</v>
      </c>
      <c r="BH54" s="52"/>
      <c r="BI54" s="52"/>
      <c r="BJ54" s="52"/>
      <c r="BK54" s="50"/>
      <c r="BL54" s="193"/>
      <c r="BM54" s="50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16"/>
      <c r="CB54" s="16"/>
    </row>
    <row r="55" spans="1:80" s="27" customFormat="1" ht="11.25" customHeight="1">
      <c r="A55" s="27">
        <v>46</v>
      </c>
      <c r="B55" s="183"/>
      <c r="C55" s="181"/>
      <c r="D55" s="49">
        <v>46</v>
      </c>
      <c r="E55" s="135">
        <f t="shared" si="23"/>
        <v>0</v>
      </c>
      <c r="F55" s="136"/>
      <c r="G55" s="136"/>
      <c r="H55" s="136"/>
      <c r="I55" s="136"/>
      <c r="J55" s="136"/>
      <c r="K55" s="135">
        <f t="shared" si="24"/>
        <v>0</v>
      </c>
      <c r="L55" s="213"/>
      <c r="M55" s="213"/>
      <c r="N55" s="44">
        <f t="shared" si="25"/>
        <v>0</v>
      </c>
      <c r="O55" s="40">
        <f t="shared" si="46"/>
        <v>0</v>
      </c>
      <c r="P55" s="40">
        <f t="shared" si="47"/>
        <v>0</v>
      </c>
      <c r="Q55" s="52"/>
      <c r="R55" s="181">
        <f t="shared" si="26"/>
        <v>0</v>
      </c>
      <c r="S55" s="67">
        <f t="shared" si="27"/>
        <v>0</v>
      </c>
      <c r="T55" s="67">
        <f t="shared" si="28"/>
        <v>0</v>
      </c>
      <c r="U55" s="67">
        <f t="shared" si="29"/>
        <v>0</v>
      </c>
      <c r="V55" s="67">
        <f t="shared" si="30"/>
        <v>0</v>
      </c>
      <c r="W55" s="67">
        <f t="shared" si="31"/>
        <v>0</v>
      </c>
      <c r="X55" s="67">
        <f t="shared" si="32"/>
        <v>0</v>
      </c>
      <c r="Y55" s="67">
        <f t="shared" si="33"/>
        <v>0</v>
      </c>
      <c r="Z55" s="52">
        <v>0</v>
      </c>
      <c r="AA55" s="52">
        <f t="shared" si="62"/>
        <v>0</v>
      </c>
      <c r="AB55" s="52">
        <f t="shared" si="63"/>
        <v>0</v>
      </c>
      <c r="AC55" s="52">
        <f t="shared" si="64"/>
        <v>0</v>
      </c>
      <c r="AD55" s="52">
        <v>0</v>
      </c>
      <c r="AE55" s="52">
        <f t="shared" si="65"/>
        <v>0</v>
      </c>
      <c r="AF55" s="52">
        <f t="shared" si="66"/>
        <v>0</v>
      </c>
      <c r="AG55" s="52">
        <f t="shared" si="67"/>
        <v>0</v>
      </c>
      <c r="AH55" s="52">
        <f t="shared" si="68"/>
        <v>0</v>
      </c>
      <c r="AI55" s="52">
        <f t="shared" si="69"/>
        <v>0</v>
      </c>
      <c r="AJ55" s="52">
        <v>0</v>
      </c>
      <c r="AK55" s="52">
        <f t="shared" si="70"/>
        <v>0</v>
      </c>
      <c r="AL55" s="52">
        <f t="shared" si="71"/>
        <v>0</v>
      </c>
      <c r="AM55" s="52">
        <f t="shared" si="72"/>
        <v>0</v>
      </c>
      <c r="AN55" s="52">
        <v>0</v>
      </c>
      <c r="AO55" s="52">
        <f t="shared" si="73"/>
        <v>0</v>
      </c>
      <c r="AP55" s="67">
        <f t="shared" si="34"/>
        <v>0</v>
      </c>
      <c r="AQ55" s="67">
        <f t="shared" si="35"/>
        <v>0</v>
      </c>
      <c r="AR55" s="85">
        <f t="shared" si="74"/>
        <v>0</v>
      </c>
      <c r="AS55" s="85">
        <f t="shared" si="75"/>
        <v>0</v>
      </c>
      <c r="AT55" s="85">
        <f t="shared" si="76"/>
        <v>0</v>
      </c>
      <c r="AU55" s="85">
        <f t="shared" si="77"/>
        <v>0</v>
      </c>
      <c r="AV55" s="85">
        <f t="shared" si="80"/>
        <v>8.1999999999534339</v>
      </c>
      <c r="AW55" s="85">
        <f t="shared" si="81"/>
        <v>-6</v>
      </c>
      <c r="AX55" s="85">
        <f t="shared" si="38"/>
        <v>3.5999999999767169</v>
      </c>
      <c r="AY55" s="85">
        <f t="shared" si="39"/>
        <v>288.29999999998836</v>
      </c>
      <c r="AZ55" s="85">
        <f t="shared" si="40"/>
        <v>3.5999999999767169</v>
      </c>
      <c r="BA55" s="85">
        <f t="shared" si="41"/>
        <v>288.29999999998836</v>
      </c>
      <c r="BB55" s="187">
        <f t="shared" si="42"/>
        <v>3.5999999999767169</v>
      </c>
      <c r="BC55" s="187">
        <f t="shared" si="43"/>
        <v>288.29999999998836</v>
      </c>
      <c r="BD55" s="85">
        <f t="shared" si="82"/>
        <v>0</v>
      </c>
      <c r="BE55" s="85">
        <f t="shared" si="83"/>
        <v>0</v>
      </c>
      <c r="BF55" s="85">
        <f t="shared" si="78"/>
        <v>0</v>
      </c>
      <c r="BG55" s="85">
        <f t="shared" si="79"/>
        <v>0</v>
      </c>
      <c r="BH55" s="52"/>
      <c r="BI55" s="52"/>
      <c r="BJ55" s="52"/>
      <c r="BK55" s="50"/>
      <c r="BL55" s="193"/>
      <c r="BM55" s="50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16"/>
      <c r="CB55" s="16"/>
    </row>
    <row r="56" spans="1:80" s="27" customFormat="1" ht="11.25" customHeight="1">
      <c r="A56" s="27">
        <v>47</v>
      </c>
      <c r="B56" s="183"/>
      <c r="C56" s="181"/>
      <c r="D56" s="49">
        <v>47</v>
      </c>
      <c r="E56" s="135">
        <f t="shared" si="23"/>
        <v>0</v>
      </c>
      <c r="F56" s="136"/>
      <c r="G56" s="136"/>
      <c r="H56" s="136"/>
      <c r="I56" s="136"/>
      <c r="J56" s="136"/>
      <c r="K56" s="135">
        <f t="shared" si="24"/>
        <v>0</v>
      </c>
      <c r="L56" s="213"/>
      <c r="M56" s="213"/>
      <c r="N56" s="44">
        <f t="shared" si="25"/>
        <v>0</v>
      </c>
      <c r="O56" s="40">
        <f t="shared" si="46"/>
        <v>0</v>
      </c>
      <c r="P56" s="40">
        <f t="shared" si="47"/>
        <v>0</v>
      </c>
      <c r="Q56" s="52"/>
      <c r="R56" s="181">
        <f t="shared" si="26"/>
        <v>0</v>
      </c>
      <c r="S56" s="67">
        <f t="shared" si="27"/>
        <v>0</v>
      </c>
      <c r="T56" s="67">
        <f t="shared" si="28"/>
        <v>0</v>
      </c>
      <c r="U56" s="67">
        <f t="shared" si="29"/>
        <v>0</v>
      </c>
      <c r="V56" s="67">
        <f t="shared" si="30"/>
        <v>0</v>
      </c>
      <c r="W56" s="67">
        <f t="shared" si="31"/>
        <v>0</v>
      </c>
      <c r="X56" s="67">
        <f t="shared" si="32"/>
        <v>0</v>
      </c>
      <c r="Y56" s="67">
        <f t="shared" si="33"/>
        <v>0</v>
      </c>
      <c r="Z56" s="52">
        <v>0</v>
      </c>
      <c r="AA56" s="52">
        <f t="shared" si="62"/>
        <v>0</v>
      </c>
      <c r="AB56" s="52">
        <f t="shared" si="63"/>
        <v>0</v>
      </c>
      <c r="AC56" s="52">
        <f t="shared" si="64"/>
        <v>0</v>
      </c>
      <c r="AD56" s="52">
        <v>0</v>
      </c>
      <c r="AE56" s="52">
        <f t="shared" si="65"/>
        <v>0</v>
      </c>
      <c r="AF56" s="52">
        <f t="shared" si="66"/>
        <v>0</v>
      </c>
      <c r="AG56" s="52">
        <f t="shared" si="67"/>
        <v>0</v>
      </c>
      <c r="AH56" s="52">
        <f t="shared" si="68"/>
        <v>0</v>
      </c>
      <c r="AI56" s="52">
        <f t="shared" si="69"/>
        <v>0</v>
      </c>
      <c r="AJ56" s="52">
        <v>0</v>
      </c>
      <c r="AK56" s="52">
        <f t="shared" si="70"/>
        <v>0</v>
      </c>
      <c r="AL56" s="52">
        <f t="shared" si="71"/>
        <v>0</v>
      </c>
      <c r="AM56" s="52">
        <f t="shared" si="72"/>
        <v>0</v>
      </c>
      <c r="AN56" s="52">
        <v>0</v>
      </c>
      <c r="AO56" s="52">
        <f t="shared" si="73"/>
        <v>0</v>
      </c>
      <c r="AP56" s="67">
        <f t="shared" si="34"/>
        <v>0</v>
      </c>
      <c r="AQ56" s="67">
        <f t="shared" si="35"/>
        <v>0</v>
      </c>
      <c r="AR56" s="85">
        <f t="shared" si="74"/>
        <v>0</v>
      </c>
      <c r="AS56" s="85">
        <f t="shared" si="75"/>
        <v>0</v>
      </c>
      <c r="AT56" s="85">
        <f t="shared" si="76"/>
        <v>0</v>
      </c>
      <c r="AU56" s="85">
        <f t="shared" si="77"/>
        <v>0</v>
      </c>
      <c r="AV56" s="85">
        <f t="shared" si="80"/>
        <v>8.1999999999534339</v>
      </c>
      <c r="AW56" s="85">
        <f t="shared" si="81"/>
        <v>-6</v>
      </c>
      <c r="AX56" s="85">
        <f t="shared" si="38"/>
        <v>3.5999999999767169</v>
      </c>
      <c r="AY56" s="85">
        <f t="shared" si="39"/>
        <v>288.29999999998836</v>
      </c>
      <c r="AZ56" s="85">
        <f t="shared" si="40"/>
        <v>3.5999999999767169</v>
      </c>
      <c r="BA56" s="85">
        <f t="shared" si="41"/>
        <v>288.29999999998836</v>
      </c>
      <c r="BB56" s="187">
        <f t="shared" si="42"/>
        <v>3.5999999999767169</v>
      </c>
      <c r="BC56" s="187">
        <f t="shared" si="43"/>
        <v>288.29999999998836</v>
      </c>
      <c r="BD56" s="85">
        <f t="shared" si="82"/>
        <v>0</v>
      </c>
      <c r="BE56" s="85">
        <f t="shared" si="83"/>
        <v>0</v>
      </c>
      <c r="BF56" s="85">
        <f t="shared" si="78"/>
        <v>0</v>
      </c>
      <c r="BG56" s="85">
        <f t="shared" si="79"/>
        <v>0</v>
      </c>
      <c r="BH56" s="52"/>
      <c r="BI56" s="52"/>
      <c r="BJ56" s="52"/>
      <c r="BK56" s="50"/>
      <c r="BL56" s="193"/>
      <c r="BM56" s="50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16"/>
      <c r="CB56" s="16"/>
    </row>
    <row r="57" spans="1:80" s="27" customFormat="1" ht="11.25" customHeight="1">
      <c r="A57" s="27">
        <v>48</v>
      </c>
      <c r="B57" s="183"/>
      <c r="C57" s="181"/>
      <c r="D57" s="49">
        <v>48</v>
      </c>
      <c r="E57" s="135">
        <f t="shared" si="23"/>
        <v>0</v>
      </c>
      <c r="F57" s="136"/>
      <c r="G57" s="136"/>
      <c r="H57" s="136"/>
      <c r="I57" s="136"/>
      <c r="J57" s="136"/>
      <c r="K57" s="135">
        <f t="shared" si="24"/>
        <v>0</v>
      </c>
      <c r="L57" s="213"/>
      <c r="M57" s="213"/>
      <c r="N57" s="44">
        <f t="shared" si="25"/>
        <v>0</v>
      </c>
      <c r="O57" s="40">
        <f t="shared" si="46"/>
        <v>0</v>
      </c>
      <c r="P57" s="40">
        <f t="shared" si="47"/>
        <v>0</v>
      </c>
      <c r="Q57" s="52"/>
      <c r="R57" s="181">
        <f t="shared" si="26"/>
        <v>0</v>
      </c>
      <c r="S57" s="67">
        <f t="shared" si="27"/>
        <v>0</v>
      </c>
      <c r="T57" s="67">
        <f t="shared" si="28"/>
        <v>0</v>
      </c>
      <c r="U57" s="67">
        <f t="shared" si="29"/>
        <v>0</v>
      </c>
      <c r="V57" s="67">
        <f t="shared" si="30"/>
        <v>0</v>
      </c>
      <c r="W57" s="67">
        <f t="shared" si="31"/>
        <v>0</v>
      </c>
      <c r="X57" s="67">
        <f t="shared" si="32"/>
        <v>0</v>
      </c>
      <c r="Y57" s="67">
        <f t="shared" si="33"/>
        <v>0</v>
      </c>
      <c r="Z57" s="52">
        <v>0</v>
      </c>
      <c r="AA57" s="52">
        <f t="shared" si="62"/>
        <v>0</v>
      </c>
      <c r="AB57" s="52">
        <f t="shared" si="63"/>
        <v>0</v>
      </c>
      <c r="AC57" s="52">
        <f t="shared" si="64"/>
        <v>0</v>
      </c>
      <c r="AD57" s="52">
        <v>0</v>
      </c>
      <c r="AE57" s="52">
        <f t="shared" si="65"/>
        <v>0</v>
      </c>
      <c r="AF57" s="52">
        <f t="shared" si="66"/>
        <v>0</v>
      </c>
      <c r="AG57" s="52">
        <f t="shared" si="67"/>
        <v>0</v>
      </c>
      <c r="AH57" s="52">
        <f t="shared" si="68"/>
        <v>0</v>
      </c>
      <c r="AI57" s="52">
        <f t="shared" si="69"/>
        <v>0</v>
      </c>
      <c r="AJ57" s="52">
        <v>0</v>
      </c>
      <c r="AK57" s="52">
        <f t="shared" si="70"/>
        <v>0</v>
      </c>
      <c r="AL57" s="52">
        <f t="shared" si="71"/>
        <v>0</v>
      </c>
      <c r="AM57" s="52">
        <f t="shared" si="72"/>
        <v>0</v>
      </c>
      <c r="AN57" s="52">
        <v>0</v>
      </c>
      <c r="AO57" s="52">
        <f t="shared" si="73"/>
        <v>0</v>
      </c>
      <c r="AP57" s="67">
        <f t="shared" si="34"/>
        <v>0</v>
      </c>
      <c r="AQ57" s="67">
        <f t="shared" si="35"/>
        <v>0</v>
      </c>
      <c r="AR57" s="85">
        <f t="shared" si="74"/>
        <v>0</v>
      </c>
      <c r="AS57" s="85">
        <f t="shared" si="75"/>
        <v>0</v>
      </c>
      <c r="AT57" s="85">
        <f t="shared" si="76"/>
        <v>0</v>
      </c>
      <c r="AU57" s="85">
        <f t="shared" si="77"/>
        <v>0</v>
      </c>
      <c r="AV57" s="85">
        <f t="shared" si="80"/>
        <v>8.1999999999534339</v>
      </c>
      <c r="AW57" s="85">
        <f t="shared" si="81"/>
        <v>-6</v>
      </c>
      <c r="AX57" s="85">
        <f t="shared" si="38"/>
        <v>3.5999999999767169</v>
      </c>
      <c r="AY57" s="85">
        <f t="shared" si="39"/>
        <v>288.29999999998836</v>
      </c>
      <c r="AZ57" s="85">
        <f t="shared" si="40"/>
        <v>3.5999999999767169</v>
      </c>
      <c r="BA57" s="85">
        <f t="shared" si="41"/>
        <v>288.29999999998836</v>
      </c>
      <c r="BB57" s="187">
        <f t="shared" si="42"/>
        <v>3.5999999999767169</v>
      </c>
      <c r="BC57" s="187">
        <f t="shared" si="43"/>
        <v>288.29999999998836</v>
      </c>
      <c r="BD57" s="85">
        <f t="shared" si="82"/>
        <v>0</v>
      </c>
      <c r="BE57" s="85">
        <f t="shared" si="83"/>
        <v>0</v>
      </c>
      <c r="BF57" s="85">
        <f t="shared" si="78"/>
        <v>0</v>
      </c>
      <c r="BG57" s="85">
        <f t="shared" si="79"/>
        <v>0</v>
      </c>
      <c r="BH57" s="52"/>
      <c r="BI57" s="52"/>
      <c r="BJ57" s="52"/>
      <c r="BK57" s="50"/>
      <c r="BL57" s="193"/>
      <c r="BM57" s="50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16"/>
      <c r="CB57" s="16"/>
    </row>
    <row r="58" spans="1:80" s="27" customFormat="1" ht="11.25" customHeight="1">
      <c r="A58" s="27">
        <v>49</v>
      </c>
      <c r="B58" s="183"/>
      <c r="C58" s="181"/>
      <c r="D58" s="49">
        <v>49</v>
      </c>
      <c r="E58" s="135">
        <f t="shared" si="23"/>
        <v>0</v>
      </c>
      <c r="F58" s="136"/>
      <c r="G58" s="136"/>
      <c r="H58" s="136"/>
      <c r="I58" s="136"/>
      <c r="J58" s="136"/>
      <c r="K58" s="135">
        <f t="shared" si="24"/>
        <v>0</v>
      </c>
      <c r="L58" s="213"/>
      <c r="M58" s="213"/>
      <c r="N58" s="44">
        <f t="shared" si="25"/>
        <v>0</v>
      </c>
      <c r="O58" s="40">
        <f t="shared" si="46"/>
        <v>0</v>
      </c>
      <c r="P58" s="40">
        <f t="shared" si="47"/>
        <v>0</v>
      </c>
      <c r="Q58" s="52"/>
      <c r="R58" s="181">
        <f t="shared" si="26"/>
        <v>0</v>
      </c>
      <c r="S58" s="67">
        <f t="shared" si="27"/>
        <v>0</v>
      </c>
      <c r="T58" s="67">
        <f t="shared" si="28"/>
        <v>0</v>
      </c>
      <c r="U58" s="67">
        <f t="shared" si="29"/>
        <v>0</v>
      </c>
      <c r="V58" s="67">
        <f t="shared" si="30"/>
        <v>0</v>
      </c>
      <c r="W58" s="67">
        <f t="shared" si="31"/>
        <v>0</v>
      </c>
      <c r="X58" s="67">
        <f t="shared" si="32"/>
        <v>0</v>
      </c>
      <c r="Y58" s="67">
        <f t="shared" si="33"/>
        <v>0</v>
      </c>
      <c r="Z58" s="52">
        <v>0</v>
      </c>
      <c r="AA58" s="52">
        <f t="shared" si="62"/>
        <v>0</v>
      </c>
      <c r="AB58" s="52">
        <f t="shared" si="63"/>
        <v>0</v>
      </c>
      <c r="AC58" s="52">
        <f t="shared" si="64"/>
        <v>0</v>
      </c>
      <c r="AD58" s="52">
        <v>0</v>
      </c>
      <c r="AE58" s="52">
        <f t="shared" si="65"/>
        <v>0</v>
      </c>
      <c r="AF58" s="52">
        <f t="shared" si="66"/>
        <v>0</v>
      </c>
      <c r="AG58" s="52">
        <f t="shared" si="67"/>
        <v>0</v>
      </c>
      <c r="AH58" s="52">
        <f t="shared" si="68"/>
        <v>0</v>
      </c>
      <c r="AI58" s="52">
        <f t="shared" si="69"/>
        <v>0</v>
      </c>
      <c r="AJ58" s="52">
        <v>0</v>
      </c>
      <c r="AK58" s="52">
        <f t="shared" si="70"/>
        <v>0</v>
      </c>
      <c r="AL58" s="52">
        <f t="shared" si="71"/>
        <v>0</v>
      </c>
      <c r="AM58" s="52">
        <f t="shared" si="72"/>
        <v>0</v>
      </c>
      <c r="AN58" s="52">
        <v>0</v>
      </c>
      <c r="AO58" s="52">
        <f t="shared" si="73"/>
        <v>0</v>
      </c>
      <c r="AP58" s="67">
        <f t="shared" si="34"/>
        <v>0</v>
      </c>
      <c r="AQ58" s="67">
        <f t="shared" si="35"/>
        <v>0</v>
      </c>
      <c r="AR58" s="85">
        <f t="shared" si="74"/>
        <v>0</v>
      </c>
      <c r="AS58" s="85">
        <f t="shared" si="75"/>
        <v>0</v>
      </c>
      <c r="AT58" s="85">
        <f t="shared" si="76"/>
        <v>0</v>
      </c>
      <c r="AU58" s="85">
        <f t="shared" si="77"/>
        <v>0</v>
      </c>
      <c r="AV58" s="85">
        <f t="shared" si="80"/>
        <v>8.1999999999534339</v>
      </c>
      <c r="AW58" s="85">
        <f t="shared" si="81"/>
        <v>-6</v>
      </c>
      <c r="AX58" s="85">
        <f t="shared" si="38"/>
        <v>3.5999999999767169</v>
      </c>
      <c r="AY58" s="85">
        <f t="shared" si="39"/>
        <v>288.29999999998836</v>
      </c>
      <c r="AZ58" s="85">
        <f t="shared" si="40"/>
        <v>3.5999999999767169</v>
      </c>
      <c r="BA58" s="85">
        <f t="shared" si="41"/>
        <v>288.29999999998836</v>
      </c>
      <c r="BB58" s="187">
        <f t="shared" si="42"/>
        <v>3.5999999999767169</v>
      </c>
      <c r="BC58" s="187">
        <f t="shared" si="43"/>
        <v>288.29999999998836</v>
      </c>
      <c r="BD58" s="85">
        <f t="shared" si="82"/>
        <v>0</v>
      </c>
      <c r="BE58" s="85">
        <f t="shared" si="83"/>
        <v>0</v>
      </c>
      <c r="BF58" s="85">
        <f t="shared" si="78"/>
        <v>0</v>
      </c>
      <c r="BG58" s="85">
        <f t="shared" si="79"/>
        <v>0</v>
      </c>
      <c r="BH58" s="52"/>
      <c r="BI58" s="52"/>
      <c r="BJ58" s="52"/>
      <c r="BK58" s="50"/>
      <c r="BL58" s="193"/>
      <c r="BM58" s="50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16"/>
      <c r="CB58" s="16"/>
    </row>
    <row r="59" spans="1:80" s="27" customFormat="1" ht="11.25" customHeight="1">
      <c r="A59" s="27">
        <v>50</v>
      </c>
      <c r="B59" s="183"/>
      <c r="C59" s="181"/>
      <c r="D59" s="49">
        <v>50</v>
      </c>
      <c r="E59" s="135">
        <f t="shared" si="23"/>
        <v>0</v>
      </c>
      <c r="F59" s="136"/>
      <c r="G59" s="136"/>
      <c r="H59" s="136"/>
      <c r="I59" s="136"/>
      <c r="J59" s="136"/>
      <c r="K59" s="135">
        <f t="shared" si="24"/>
        <v>0</v>
      </c>
      <c r="L59" s="212"/>
      <c r="M59" s="212"/>
      <c r="N59" s="44">
        <f t="shared" si="25"/>
        <v>0</v>
      </c>
      <c r="O59" s="40">
        <f t="shared" si="46"/>
        <v>0</v>
      </c>
      <c r="P59" s="40">
        <f t="shared" si="47"/>
        <v>0</v>
      </c>
      <c r="Q59" s="52"/>
      <c r="R59" s="181">
        <f t="shared" si="26"/>
        <v>0</v>
      </c>
      <c r="S59" s="67">
        <f t="shared" si="27"/>
        <v>0</v>
      </c>
      <c r="T59" s="67">
        <f t="shared" si="28"/>
        <v>0</v>
      </c>
      <c r="U59" s="67">
        <f t="shared" si="29"/>
        <v>0</v>
      </c>
      <c r="V59" s="67">
        <f t="shared" si="30"/>
        <v>0</v>
      </c>
      <c r="W59" s="67">
        <f t="shared" si="31"/>
        <v>0</v>
      </c>
      <c r="X59" s="67">
        <f t="shared" si="32"/>
        <v>0</v>
      </c>
      <c r="Y59" s="67">
        <f t="shared" si="33"/>
        <v>0</v>
      </c>
      <c r="Z59" s="52">
        <v>0</v>
      </c>
      <c r="AA59" s="52">
        <f t="shared" si="62"/>
        <v>0</v>
      </c>
      <c r="AB59" s="52">
        <f t="shared" si="63"/>
        <v>0</v>
      </c>
      <c r="AC59" s="52">
        <f t="shared" si="64"/>
        <v>0</v>
      </c>
      <c r="AD59" s="52">
        <v>0</v>
      </c>
      <c r="AE59" s="52">
        <f t="shared" si="65"/>
        <v>0</v>
      </c>
      <c r="AF59" s="52">
        <f t="shared" si="66"/>
        <v>0</v>
      </c>
      <c r="AG59" s="52">
        <f t="shared" si="67"/>
        <v>0</v>
      </c>
      <c r="AH59" s="52">
        <f t="shared" si="68"/>
        <v>0</v>
      </c>
      <c r="AI59" s="52">
        <f t="shared" si="69"/>
        <v>0</v>
      </c>
      <c r="AJ59" s="52">
        <v>0</v>
      </c>
      <c r="AK59" s="52">
        <f t="shared" si="70"/>
        <v>0</v>
      </c>
      <c r="AL59" s="52">
        <f t="shared" si="71"/>
        <v>0</v>
      </c>
      <c r="AM59" s="52">
        <f t="shared" si="72"/>
        <v>0</v>
      </c>
      <c r="AN59" s="52">
        <v>0</v>
      </c>
      <c r="AO59" s="52">
        <f t="shared" si="73"/>
        <v>0</v>
      </c>
      <c r="AP59" s="52">
        <f>SUM(Z59:AG59)</f>
        <v>0</v>
      </c>
      <c r="AQ59" s="52">
        <f>SUM(AH59:AO59)</f>
        <v>0</v>
      </c>
      <c r="AR59" s="85">
        <f t="shared" si="74"/>
        <v>0</v>
      </c>
      <c r="AS59" s="85">
        <f t="shared" si="75"/>
        <v>0</v>
      </c>
      <c r="AT59" s="85">
        <f t="shared" si="76"/>
        <v>0</v>
      </c>
      <c r="AU59" s="85">
        <f t="shared" si="77"/>
        <v>0</v>
      </c>
      <c r="AV59" s="85">
        <f t="shared" si="80"/>
        <v>8.1999999999534339</v>
      </c>
      <c r="AW59" s="85">
        <f t="shared" si="81"/>
        <v>-6</v>
      </c>
      <c r="AX59" s="85">
        <f t="shared" si="38"/>
        <v>3.5999999999767169</v>
      </c>
      <c r="AY59" s="85">
        <f t="shared" si="39"/>
        <v>288.29999999998836</v>
      </c>
      <c r="AZ59" s="85">
        <f t="shared" si="40"/>
        <v>3.5999999999767169</v>
      </c>
      <c r="BA59" s="85">
        <f t="shared" si="41"/>
        <v>288.29999999998836</v>
      </c>
      <c r="BB59" s="187">
        <f t="shared" si="42"/>
        <v>3.5999999999767169</v>
      </c>
      <c r="BC59" s="187">
        <f t="shared" si="43"/>
        <v>288.29999999998836</v>
      </c>
      <c r="BD59" s="85">
        <f t="shared" si="82"/>
        <v>0</v>
      </c>
      <c r="BE59" s="85">
        <f t="shared" si="83"/>
        <v>0</v>
      </c>
      <c r="BF59" s="85">
        <f t="shared" si="78"/>
        <v>0</v>
      </c>
      <c r="BG59" s="85">
        <f t="shared" si="79"/>
        <v>0</v>
      </c>
      <c r="BH59" s="52"/>
      <c r="BI59" s="52"/>
      <c r="BJ59" s="52"/>
      <c r="BK59" s="50"/>
      <c r="BL59" s="193"/>
      <c r="BM59" s="50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16"/>
      <c r="CB59" s="16"/>
    </row>
    <row r="60" spans="1:80" s="27" customFormat="1" ht="11.25" customHeight="1">
      <c r="A60" s="30" t="s">
        <v>24</v>
      </c>
      <c r="B60" s="184"/>
      <c r="C60" s="196"/>
      <c r="D60" s="191"/>
      <c r="E60" s="189"/>
      <c r="F60" s="189"/>
      <c r="G60" s="189"/>
      <c r="H60" s="189"/>
      <c r="I60" s="189"/>
      <c r="J60" s="189"/>
      <c r="K60" s="189"/>
      <c r="L60" s="192"/>
      <c r="M60" s="192"/>
      <c r="N60" s="189"/>
      <c r="O60" s="189"/>
      <c r="P60" s="189"/>
      <c r="Q60" s="189"/>
      <c r="R60" s="189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187">
        <f>BB10</f>
        <v>3.5999999999767169</v>
      </c>
      <c r="BC60" s="187">
        <f>BC10</f>
        <v>288.29999999998836</v>
      </c>
      <c r="BD60" s="85"/>
      <c r="BE60" s="85"/>
      <c r="BF60" s="85"/>
      <c r="BG60" s="85"/>
      <c r="BH60" s="52"/>
      <c r="BI60" s="52"/>
      <c r="BJ60" s="52"/>
      <c r="BK60" s="50"/>
      <c r="BL60" s="193"/>
      <c r="BM60" s="50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16"/>
      <c r="CB60" s="16"/>
    </row>
    <row r="61" spans="1:80" s="27" customFormat="1" ht="11.25" customHeight="1">
      <c r="A61" s="27" t="s">
        <v>18</v>
      </c>
      <c r="B61" s="183"/>
      <c r="C61" s="181"/>
      <c r="D61" s="189"/>
      <c r="E61" s="189">
        <f>SUM(E10:E59)</f>
        <v>896.6</v>
      </c>
      <c r="F61" s="189">
        <f>SUM(F10:F59)</f>
        <v>0</v>
      </c>
      <c r="G61" s="189"/>
      <c r="H61" s="189"/>
      <c r="I61" s="189">
        <f>SUM(I10:I60)</f>
        <v>0</v>
      </c>
      <c r="J61" s="189"/>
      <c r="K61" s="189">
        <f>SUM(K10:K59)</f>
        <v>3716.2999999999997</v>
      </c>
      <c r="L61" s="192"/>
      <c r="M61" s="192"/>
      <c r="N61" s="189"/>
      <c r="O61" s="189"/>
      <c r="P61" s="189"/>
      <c r="Q61" s="189"/>
      <c r="R61" s="189">
        <f t="shared" ref="R61:AU61" si="84">SUM(R10:R59)</f>
        <v>0</v>
      </c>
      <c r="S61" s="52">
        <f t="shared" si="84"/>
        <v>64.376672934248461</v>
      </c>
      <c r="T61" s="52">
        <f t="shared" si="84"/>
        <v>0</v>
      </c>
      <c r="U61" s="52">
        <f t="shared" si="84"/>
        <v>844.08514803679645</v>
      </c>
      <c r="V61" s="52">
        <f t="shared" si="84"/>
        <v>0</v>
      </c>
      <c r="W61" s="52">
        <f t="shared" si="84"/>
        <v>803.97904791478038</v>
      </c>
      <c r="X61" s="52">
        <f t="shared" si="84"/>
        <v>0</v>
      </c>
      <c r="Y61" s="52">
        <f t="shared" si="84"/>
        <v>2003.8968803619844</v>
      </c>
      <c r="Z61" s="52">
        <f t="shared" si="84"/>
        <v>0</v>
      </c>
      <c r="AA61" s="52">
        <f t="shared" si="84"/>
        <v>41.9</v>
      </c>
      <c r="AB61" s="52">
        <f t="shared" si="84"/>
        <v>0</v>
      </c>
      <c r="AC61" s="52">
        <f t="shared" si="84"/>
        <v>99.6</v>
      </c>
      <c r="AD61" s="52">
        <f t="shared" si="84"/>
        <v>0</v>
      </c>
      <c r="AE61" s="52">
        <f t="shared" si="84"/>
        <v>-30.6</v>
      </c>
      <c r="AF61" s="52">
        <f t="shared" si="84"/>
        <v>0</v>
      </c>
      <c r="AG61" s="52">
        <f t="shared" si="84"/>
        <v>-110.9</v>
      </c>
      <c r="AH61" s="52">
        <f t="shared" si="84"/>
        <v>0</v>
      </c>
      <c r="AI61" s="52">
        <f t="shared" si="84"/>
        <v>188.4</v>
      </c>
      <c r="AJ61" s="52">
        <f t="shared" si="84"/>
        <v>0</v>
      </c>
      <c r="AK61" s="52">
        <f t="shared" si="84"/>
        <v>-264.70000000000005</v>
      </c>
      <c r="AL61" s="52">
        <f t="shared" si="84"/>
        <v>0</v>
      </c>
      <c r="AM61" s="52">
        <f t="shared" si="84"/>
        <v>-140.80000000000001</v>
      </c>
      <c r="AN61" s="52">
        <f t="shared" si="84"/>
        <v>0</v>
      </c>
      <c r="AO61" s="52">
        <f t="shared" si="84"/>
        <v>217.10000000000002</v>
      </c>
      <c r="AP61" s="52">
        <f t="shared" si="84"/>
        <v>0</v>
      </c>
      <c r="AQ61" s="52">
        <f t="shared" si="84"/>
        <v>0</v>
      </c>
      <c r="AR61" s="85">
        <f t="shared" si="84"/>
        <v>0</v>
      </c>
      <c r="AS61" s="85">
        <f t="shared" si="84"/>
        <v>0</v>
      </c>
      <c r="AT61" s="85">
        <f t="shared" si="84"/>
        <v>0</v>
      </c>
      <c r="AU61" s="85">
        <f t="shared" si="84"/>
        <v>0</v>
      </c>
      <c r="AV61" s="85">
        <f>AT59+AV59</f>
        <v>8.1999999999534339</v>
      </c>
      <c r="AW61" s="85">
        <f>AU59+AW59</f>
        <v>-6</v>
      </c>
      <c r="AX61" s="85"/>
      <c r="AY61" s="85"/>
      <c r="AZ61" s="85"/>
      <c r="BA61" s="85"/>
      <c r="BB61" s="187"/>
      <c r="BC61" s="187"/>
      <c r="BD61" s="85">
        <f>SUM(BD10:BD59)</f>
        <v>0</v>
      </c>
      <c r="BE61" s="85">
        <f>SUM(BE10:BE59)</f>
        <v>0</v>
      </c>
      <c r="BF61" s="85">
        <f>SUM(BF10:BF59)</f>
        <v>-13107.489999993237</v>
      </c>
      <c r="BG61" s="85">
        <f>SUM(BG10:BG59)</f>
        <v>13107.489999993239</v>
      </c>
      <c r="BH61" s="52"/>
      <c r="BI61" s="52"/>
      <c r="BJ61" s="52"/>
      <c r="BK61" s="50"/>
      <c r="BL61" s="193"/>
      <c r="BM61" s="50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16"/>
      <c r="CB61" s="16"/>
    </row>
    <row r="62" spans="1:80" s="27" customFormat="1" ht="11.25" customHeight="1">
      <c r="B62" s="183"/>
      <c r="C62" s="181"/>
      <c r="D62" s="189"/>
      <c r="E62" s="189"/>
      <c r="F62" s="189"/>
      <c r="G62" s="189"/>
      <c r="H62" s="189"/>
      <c r="I62" s="189"/>
      <c r="J62" s="189">
        <f>SUM(J10:J59)</f>
        <v>0</v>
      </c>
      <c r="K62" s="189"/>
      <c r="L62" s="192"/>
      <c r="M62" s="192"/>
      <c r="N62" s="189"/>
      <c r="O62" s="189"/>
      <c r="P62" s="189"/>
      <c r="Q62" s="189"/>
      <c r="R62" s="189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85">
        <f>MIN(AV6:AV9)</f>
        <v>0</v>
      </c>
      <c r="AW62" s="85">
        <f>MIN(AW6:AW9)</f>
        <v>0</v>
      </c>
      <c r="AX62" s="85">
        <f>AX9</f>
        <v>0</v>
      </c>
      <c r="AY62" s="85">
        <f>AY9</f>
        <v>0</v>
      </c>
      <c r="AZ62" s="85">
        <f>MIN(AZ6:AZ9)</f>
        <v>3.5999999999767169</v>
      </c>
      <c r="BA62" s="85">
        <f>MIN(BA6:BA9)</f>
        <v>288.29999999998836</v>
      </c>
      <c r="BB62" s="187"/>
      <c r="BC62" s="187"/>
      <c r="BD62" s="85"/>
      <c r="BE62" s="85"/>
      <c r="BF62" s="85"/>
      <c r="BG62" s="85">
        <f>BG61/2</f>
        <v>6553.7449999966193</v>
      </c>
      <c r="BH62" s="52"/>
      <c r="BI62" s="52"/>
      <c r="BJ62" s="52"/>
      <c r="BK62" s="50"/>
      <c r="BL62" s="193"/>
      <c r="BM62" s="50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16"/>
      <c r="CB62" s="16"/>
    </row>
    <row r="63" spans="1:80" s="27" customFormat="1" ht="11.25" customHeight="1">
      <c r="B63" s="183"/>
      <c r="C63" s="181"/>
      <c r="D63" s="189"/>
      <c r="E63" s="189"/>
      <c r="F63" s="189"/>
      <c r="G63" s="189"/>
      <c r="H63" s="189"/>
      <c r="I63" s="189"/>
      <c r="J63" s="189"/>
      <c r="K63" s="189"/>
      <c r="L63" s="192"/>
      <c r="M63" s="192"/>
      <c r="N63" s="189"/>
      <c r="O63" s="189"/>
      <c r="P63" s="189"/>
      <c r="Q63" s="189"/>
      <c r="R63" s="189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>
        <f>AP61^2</f>
        <v>0</v>
      </c>
      <c r="AQ63" s="52">
        <f>AQ61^2</f>
        <v>0</v>
      </c>
      <c r="AR63" s="52"/>
      <c r="AS63" s="52"/>
      <c r="AT63" s="52"/>
      <c r="AU63" s="52"/>
      <c r="AV63" s="85">
        <f>MIN(AV10:AV61)</f>
        <v>4.5999999999767169</v>
      </c>
      <c r="AW63" s="85">
        <f>MIN(AW10:AW61)</f>
        <v>-294.29999999998836</v>
      </c>
      <c r="AX63" s="85">
        <f>AX10</f>
        <v>3.5999999999767169</v>
      </c>
      <c r="AY63" s="85">
        <f>AY10</f>
        <v>288.29999999998836</v>
      </c>
      <c r="AZ63" s="85">
        <f>MIN(AZ10:AZ61)</f>
        <v>0</v>
      </c>
      <c r="BA63" s="85">
        <f>MIN(BA10:BA61)</f>
        <v>0</v>
      </c>
      <c r="BB63" s="187"/>
      <c r="BC63" s="187"/>
      <c r="BD63" s="52"/>
      <c r="BE63" s="52"/>
      <c r="BF63" s="52"/>
      <c r="BG63" s="52"/>
      <c r="BH63" s="52"/>
      <c r="BI63" s="52"/>
      <c r="BJ63" s="52"/>
      <c r="BK63" s="50"/>
      <c r="BL63" s="193"/>
      <c r="BM63" s="50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16"/>
      <c r="CB63" s="16"/>
    </row>
    <row r="64" spans="1:80" s="27" customFormat="1" ht="11.25" customHeight="1">
      <c r="B64" s="183"/>
      <c r="C64" s="181"/>
      <c r="D64" s="189"/>
      <c r="E64" s="189"/>
      <c r="F64" s="189"/>
      <c r="G64" s="189"/>
      <c r="H64" s="189"/>
      <c r="I64" s="189"/>
      <c r="J64" s="189"/>
      <c r="K64" s="189"/>
      <c r="L64" s="192"/>
      <c r="M64" s="192"/>
      <c r="N64" s="189"/>
      <c r="O64" s="189"/>
      <c r="P64" s="189"/>
      <c r="Q64" s="189"/>
      <c r="R64" s="189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>
        <f>(AP63+AQ63)^(1/2)</f>
        <v>0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187"/>
      <c r="BC64" s="187"/>
      <c r="BD64" s="52"/>
      <c r="BE64" s="52"/>
      <c r="BF64" s="52"/>
      <c r="BG64" s="52"/>
      <c r="BH64" s="52"/>
      <c r="BI64" s="52"/>
      <c r="BJ64" s="52"/>
      <c r="BK64" s="50"/>
      <c r="BL64" s="193"/>
      <c r="BM64" s="50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16"/>
      <c r="CB64" s="16"/>
    </row>
    <row r="65" spans="1:80" s="27" customFormat="1" ht="11.25" customHeight="1">
      <c r="B65" s="183"/>
      <c r="C65" s="181"/>
      <c r="D65" s="189"/>
      <c r="E65" s="189"/>
      <c r="F65" s="189"/>
      <c r="G65" s="189"/>
      <c r="H65" s="189"/>
      <c r="I65" s="189"/>
      <c r="J65" s="189"/>
      <c r="K65" s="189"/>
      <c r="L65" s="192"/>
      <c r="M65" s="192"/>
      <c r="N65" s="189"/>
      <c r="O65" s="189"/>
      <c r="P65" s="189"/>
      <c r="Q65" s="189"/>
      <c r="R65" s="189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85"/>
      <c r="AW65" s="85" t="s">
        <v>48</v>
      </c>
      <c r="AX65" s="85">
        <f>IF(AX62-AX63&gt;0,AX62-AX63,0)</f>
        <v>0</v>
      </c>
      <c r="AY65" s="85">
        <f>IF(AY62-AY63&gt;0,AY62-AY63,0)</f>
        <v>0</v>
      </c>
      <c r="AZ65" s="85"/>
      <c r="BA65" s="85"/>
      <c r="BB65" s="187"/>
      <c r="BC65" s="187"/>
      <c r="BD65" s="52"/>
      <c r="BE65" s="52"/>
      <c r="BF65" s="52"/>
      <c r="BG65" s="52"/>
      <c r="BH65" s="52"/>
      <c r="BI65" s="52"/>
      <c r="BJ65" s="52"/>
      <c r="BK65" s="50"/>
      <c r="BL65" s="193"/>
      <c r="BM65" s="50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16"/>
      <c r="CB65" s="16"/>
    </row>
    <row r="66" spans="1:80" s="27" customFormat="1" ht="11.25" customHeight="1">
      <c r="B66" s="183"/>
      <c r="C66" s="181"/>
      <c r="D66" s="189"/>
      <c r="E66" s="189"/>
      <c r="F66" s="189"/>
      <c r="G66" s="189"/>
      <c r="H66" s="189"/>
      <c r="I66" s="189"/>
      <c r="J66" s="189"/>
      <c r="K66" s="189"/>
      <c r="L66" s="192"/>
      <c r="M66" s="192"/>
      <c r="N66" s="189"/>
      <c r="O66" s="189"/>
      <c r="P66" s="189"/>
      <c r="Q66" s="189"/>
      <c r="R66" s="189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 t="s">
        <v>49</v>
      </c>
      <c r="AX66" s="85">
        <f>IF(AX63-AX62&gt;0,AX63-AX62,0)</f>
        <v>3.5999999999767169</v>
      </c>
      <c r="AY66" s="85">
        <f>IF(AY63-AY62&gt;0,AY63-AY62,0)</f>
        <v>288.29999999998836</v>
      </c>
      <c r="AZ66" s="52"/>
      <c r="BA66" s="52"/>
      <c r="BB66" s="187"/>
      <c r="BC66" s="187"/>
      <c r="BD66" s="52"/>
      <c r="BE66" s="52"/>
      <c r="BF66" s="52"/>
      <c r="BG66" s="52"/>
      <c r="BH66" s="52"/>
      <c r="BI66" s="52"/>
      <c r="BJ66" s="52"/>
      <c r="BK66" s="50"/>
      <c r="BL66" s="193"/>
      <c r="BM66" s="50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16"/>
      <c r="CB66" s="16"/>
    </row>
    <row r="67" spans="1:80" s="27" customFormat="1" ht="11.25" customHeight="1">
      <c r="B67" s="183"/>
      <c r="C67" s="181"/>
      <c r="D67" s="189"/>
      <c r="E67" s="189"/>
      <c r="F67" s="189"/>
      <c r="G67" s="189"/>
      <c r="H67" s="189"/>
      <c r="I67" s="189"/>
      <c r="J67" s="189"/>
      <c r="K67" s="189"/>
      <c r="L67" s="192"/>
      <c r="M67" s="192"/>
      <c r="N67" s="189"/>
      <c r="O67" s="189"/>
      <c r="P67" s="189"/>
      <c r="Q67" s="189"/>
      <c r="R67" s="189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87"/>
      <c r="BC67" s="187"/>
      <c r="BD67" s="52"/>
      <c r="BE67" s="52"/>
      <c r="BF67" s="52"/>
      <c r="BG67" s="52"/>
      <c r="BH67" s="52"/>
      <c r="BI67" s="52"/>
      <c r="BJ67" s="52"/>
      <c r="BK67" s="50"/>
      <c r="BL67" s="193"/>
      <c r="BM67" s="50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16"/>
      <c r="CB67" s="16"/>
    </row>
    <row r="68" spans="1:80" s="27" customFormat="1" ht="11.25" customHeight="1">
      <c r="B68" s="183"/>
      <c r="C68" s="181"/>
      <c r="D68" s="189"/>
      <c r="E68" s="189"/>
      <c r="F68" s="189"/>
      <c r="G68" s="189"/>
      <c r="H68" s="189"/>
      <c r="I68" s="189"/>
      <c r="J68" s="189"/>
      <c r="K68" s="189"/>
      <c r="L68" s="192"/>
      <c r="M68" s="192"/>
      <c r="N68" s="189"/>
      <c r="O68" s="189"/>
      <c r="P68" s="189"/>
      <c r="Q68" s="189"/>
      <c r="R68" s="189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87"/>
      <c r="BC68" s="187"/>
      <c r="BD68" s="52"/>
      <c r="BE68" s="52"/>
      <c r="BF68" s="52"/>
      <c r="BG68" s="52"/>
      <c r="BH68" s="52"/>
      <c r="BI68" s="52"/>
      <c r="BJ68" s="52"/>
      <c r="BK68" s="50"/>
      <c r="BL68" s="193"/>
      <c r="BM68" s="50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16"/>
      <c r="CB68" s="16"/>
    </row>
    <row r="69" spans="1:80" s="27" customFormat="1" ht="11.25" customHeight="1">
      <c r="B69" s="183"/>
      <c r="C69" s="181"/>
      <c r="D69" s="189"/>
      <c r="E69" s="189"/>
      <c r="F69" s="189"/>
      <c r="G69" s="189"/>
      <c r="H69" s="189"/>
      <c r="I69" s="189"/>
      <c r="J69" s="189"/>
      <c r="K69" s="189"/>
      <c r="L69" s="192"/>
      <c r="M69" s="192"/>
      <c r="N69" s="189"/>
      <c r="O69" s="189"/>
      <c r="P69" s="189"/>
      <c r="Q69" s="189"/>
      <c r="R69" s="189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187"/>
      <c r="BC69" s="187"/>
      <c r="BD69" s="52"/>
      <c r="BE69" s="52"/>
      <c r="BF69" s="52"/>
      <c r="BG69" s="52"/>
      <c r="BH69" s="52"/>
      <c r="BI69" s="52"/>
      <c r="BJ69" s="52"/>
      <c r="BK69" s="50"/>
      <c r="BL69" s="193"/>
      <c r="BM69" s="50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16"/>
      <c r="CB69" s="16"/>
    </row>
    <row r="70" spans="1:80" s="27" customFormat="1" ht="11.25" customHeight="1">
      <c r="B70" s="183"/>
      <c r="C70" s="181"/>
      <c r="D70" s="189"/>
      <c r="E70" s="189"/>
      <c r="F70" s="189"/>
      <c r="G70" s="189"/>
      <c r="H70" s="189"/>
      <c r="I70" s="189"/>
      <c r="J70" s="189"/>
      <c r="K70" s="189"/>
      <c r="L70" s="192"/>
      <c r="M70" s="192"/>
      <c r="N70" s="189"/>
      <c r="O70" s="189"/>
      <c r="P70" s="189"/>
      <c r="Q70" s="189"/>
      <c r="R70" s="189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87"/>
      <c r="BC70" s="187"/>
      <c r="BD70" s="52"/>
      <c r="BE70" s="52"/>
      <c r="BF70" s="52"/>
      <c r="BG70" s="52"/>
      <c r="BH70" s="52"/>
      <c r="BI70" s="52"/>
      <c r="BJ70" s="52"/>
      <c r="BK70" s="50"/>
      <c r="BL70" s="193"/>
      <c r="BM70" s="50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16"/>
      <c r="CB70" s="16"/>
    </row>
    <row r="71" spans="1:80" s="27" customFormat="1" ht="11.25" customHeight="1">
      <c r="B71" s="183"/>
      <c r="C71" s="181"/>
      <c r="D71" s="189"/>
      <c r="E71" s="189"/>
      <c r="F71" s="189"/>
      <c r="G71" s="189"/>
      <c r="H71" s="189"/>
      <c r="I71" s="189"/>
      <c r="J71" s="189"/>
      <c r="K71" s="189"/>
      <c r="L71" s="192"/>
      <c r="M71" s="192"/>
      <c r="N71" s="189"/>
      <c r="O71" s="189"/>
      <c r="P71" s="189"/>
      <c r="Q71" s="189"/>
      <c r="R71" s="189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87"/>
      <c r="BC71" s="187"/>
      <c r="BD71" s="52"/>
      <c r="BE71" s="52"/>
      <c r="BF71" s="52"/>
      <c r="BG71" s="52"/>
      <c r="BH71" s="52"/>
      <c r="BI71" s="52"/>
      <c r="BJ71" s="52"/>
      <c r="BK71" s="50"/>
      <c r="BL71" s="193"/>
      <c r="BM71" s="50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16"/>
      <c r="CB71" s="16"/>
    </row>
    <row r="72" spans="1:80" s="27" customFormat="1" ht="11.25" customHeight="1">
      <c r="B72" s="183"/>
      <c r="C72" s="181"/>
      <c r="D72" s="189"/>
      <c r="E72" s="189"/>
      <c r="F72" s="189"/>
      <c r="G72" s="189"/>
      <c r="H72" s="189"/>
      <c r="I72" s="189"/>
      <c r="J72" s="189"/>
      <c r="K72" s="189"/>
      <c r="L72" s="192"/>
      <c r="M72" s="192"/>
      <c r="N72" s="189"/>
      <c r="O72" s="189"/>
      <c r="P72" s="189"/>
      <c r="Q72" s="189"/>
      <c r="R72" s="189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187"/>
      <c r="BC72" s="187"/>
      <c r="BD72" s="52"/>
      <c r="BE72" s="52"/>
      <c r="BF72" s="52"/>
      <c r="BG72" s="52"/>
      <c r="BH72" s="52"/>
      <c r="BI72" s="52"/>
      <c r="BJ72" s="52"/>
      <c r="BK72" s="50"/>
      <c r="BL72" s="193"/>
      <c r="BM72" s="50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16"/>
      <c r="CB72" s="16"/>
    </row>
    <row r="73" spans="1:80" s="27" customFormat="1" ht="11.25" customHeight="1">
      <c r="A73" s="183"/>
      <c r="B73" s="183"/>
      <c r="C73" s="181"/>
      <c r="D73" s="189"/>
      <c r="E73" s="189"/>
      <c r="F73" s="189"/>
      <c r="G73" s="189"/>
      <c r="H73" s="189"/>
      <c r="I73" s="189"/>
      <c r="J73" s="189"/>
      <c r="K73" s="189"/>
      <c r="L73" s="192"/>
      <c r="M73" s="192"/>
      <c r="N73" s="189"/>
      <c r="O73" s="189"/>
      <c r="P73" s="189"/>
      <c r="Q73" s="189"/>
      <c r="R73" s="189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7"/>
      <c r="BC73" s="187"/>
      <c r="BD73" s="52"/>
      <c r="BE73" s="52"/>
      <c r="BF73" s="52"/>
      <c r="BG73" s="52"/>
      <c r="BH73" s="52"/>
      <c r="BI73" s="52"/>
      <c r="BJ73" s="52"/>
      <c r="BK73" s="50"/>
      <c r="BL73" s="193"/>
      <c r="BM73" s="50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16"/>
      <c r="CB73" s="16"/>
    </row>
    <row r="74" spans="1:80" s="27" customFormat="1" ht="11.25" customHeight="1">
      <c r="A74" s="183"/>
      <c r="B74" s="183"/>
      <c r="C74" s="181"/>
      <c r="D74" s="189"/>
      <c r="E74" s="189"/>
      <c r="F74" s="189"/>
      <c r="G74" s="189"/>
      <c r="H74" s="189"/>
      <c r="I74" s="189"/>
      <c r="J74" s="189"/>
      <c r="K74" s="189"/>
      <c r="L74" s="192"/>
      <c r="M74" s="192"/>
      <c r="N74" s="189"/>
      <c r="O74" s="189"/>
      <c r="P74" s="189"/>
      <c r="Q74" s="189"/>
      <c r="R74" s="189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7"/>
      <c r="BC74" s="187"/>
      <c r="BD74" s="52"/>
      <c r="BE74" s="52"/>
      <c r="BF74" s="52"/>
      <c r="BG74" s="52"/>
      <c r="BH74" s="52"/>
      <c r="BI74" s="52"/>
      <c r="BJ74" s="52"/>
      <c r="BK74" s="50"/>
      <c r="BL74" s="193"/>
      <c r="BM74" s="50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16"/>
      <c r="CB74" s="16"/>
    </row>
    <row r="75" spans="1:80" s="27" customFormat="1" ht="11.25" customHeight="1">
      <c r="A75" s="183"/>
      <c r="B75" s="183"/>
      <c r="C75" s="181"/>
      <c r="D75" s="189"/>
      <c r="E75" s="189"/>
      <c r="F75" s="189"/>
      <c r="G75" s="189"/>
      <c r="H75" s="189"/>
      <c r="I75" s="189"/>
      <c r="J75" s="189"/>
      <c r="K75" s="189"/>
      <c r="L75" s="192"/>
      <c r="M75" s="192"/>
      <c r="N75" s="189"/>
      <c r="O75" s="189"/>
      <c r="P75" s="189"/>
      <c r="Q75" s="189"/>
      <c r="R75" s="189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7"/>
      <c r="BC75" s="187"/>
      <c r="BD75" s="52"/>
      <c r="BE75" s="52"/>
      <c r="BF75" s="52"/>
      <c r="BG75" s="52"/>
      <c r="BH75" s="52"/>
      <c r="BI75" s="52"/>
      <c r="BJ75" s="52"/>
      <c r="BK75" s="50"/>
      <c r="BL75" s="193"/>
      <c r="BM75" s="50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16"/>
      <c r="CB75" s="16"/>
    </row>
    <row r="76" spans="1:80" s="27" customFormat="1" ht="11.25" customHeight="1">
      <c r="A76" s="183"/>
      <c r="B76" s="183"/>
      <c r="C76" s="181"/>
      <c r="D76" s="181"/>
      <c r="E76" s="181"/>
      <c r="F76" s="181"/>
      <c r="G76" s="181"/>
      <c r="H76" s="181"/>
      <c r="I76" s="181"/>
      <c r="J76" s="181"/>
      <c r="K76" s="181"/>
      <c r="L76" s="185"/>
      <c r="M76" s="185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7"/>
      <c r="BC76" s="187"/>
      <c r="BD76" s="52"/>
      <c r="BE76" s="52"/>
      <c r="BF76" s="52"/>
      <c r="BG76" s="52"/>
      <c r="BH76" s="52"/>
      <c r="BI76" s="52"/>
      <c r="BJ76" s="52"/>
      <c r="BK76" s="50"/>
      <c r="BL76" s="193"/>
      <c r="BM76" s="50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16"/>
      <c r="CB76" s="16"/>
    </row>
    <row r="77" spans="1:80" s="27" customFormat="1" ht="11.25" customHeight="1">
      <c r="A77" s="183"/>
      <c r="B77" s="183"/>
      <c r="C77" s="181"/>
      <c r="D77" s="181"/>
      <c r="E77" s="181"/>
      <c r="F77" s="181"/>
      <c r="G77" s="181"/>
      <c r="H77" s="181"/>
      <c r="I77" s="181"/>
      <c r="J77" s="181"/>
      <c r="K77" s="181"/>
      <c r="L77" s="185"/>
      <c r="M77" s="185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7"/>
      <c r="BC77" s="187"/>
      <c r="BD77" s="52"/>
      <c r="BE77" s="52"/>
      <c r="BF77" s="52"/>
      <c r="BG77" s="52"/>
      <c r="BH77" s="52"/>
      <c r="BI77" s="52"/>
      <c r="BJ77" s="52"/>
      <c r="BK77" s="50"/>
      <c r="BL77" s="193"/>
      <c r="BM77" s="50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16"/>
      <c r="CB77" s="16"/>
    </row>
    <row r="78" spans="1:80" s="27" customFormat="1" ht="11.25" customHeight="1">
      <c r="A78" s="183"/>
      <c r="B78" s="183"/>
      <c r="C78" s="181"/>
      <c r="D78" s="181"/>
      <c r="E78" s="181"/>
      <c r="F78" s="181"/>
      <c r="G78" s="181"/>
      <c r="H78" s="181"/>
      <c r="I78" s="181"/>
      <c r="J78" s="181"/>
      <c r="K78" s="181"/>
      <c r="L78" s="185"/>
      <c r="M78" s="185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7"/>
      <c r="BC78" s="187"/>
      <c r="BD78" s="52"/>
      <c r="BE78" s="52"/>
      <c r="BF78" s="52"/>
      <c r="BG78" s="52"/>
      <c r="BH78" s="52"/>
      <c r="BI78" s="52"/>
      <c r="BJ78" s="52"/>
      <c r="BK78" s="50"/>
      <c r="BL78" s="193"/>
      <c r="BM78" s="50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16"/>
      <c r="CB78" s="16"/>
    </row>
    <row r="79" spans="1:80" s="27" customFormat="1" ht="11.25" customHeight="1">
      <c r="A79" s="183"/>
      <c r="B79" s="183"/>
      <c r="C79" s="181"/>
      <c r="D79" s="181"/>
      <c r="E79" s="181"/>
      <c r="F79" s="181"/>
      <c r="G79" s="181"/>
      <c r="H79" s="181"/>
      <c r="I79" s="181"/>
      <c r="J79" s="181"/>
      <c r="K79" s="181"/>
      <c r="L79" s="185"/>
      <c r="M79" s="185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7"/>
      <c r="BC79" s="187"/>
      <c r="BD79" s="52"/>
      <c r="BE79" s="52"/>
      <c r="BF79" s="52"/>
      <c r="BG79" s="52"/>
      <c r="BH79" s="52"/>
      <c r="BI79" s="52"/>
      <c r="BJ79" s="52"/>
      <c r="BK79" s="50"/>
      <c r="BL79" s="193"/>
      <c r="BM79" s="50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16"/>
      <c r="CB79" s="16"/>
    </row>
    <row r="80" spans="1:80" s="27" customFormat="1" ht="11.25" customHeight="1">
      <c r="A80" s="183"/>
      <c r="B80" s="183"/>
      <c r="C80" s="181"/>
      <c r="D80" s="181"/>
      <c r="E80" s="181"/>
      <c r="F80" s="181"/>
      <c r="G80" s="181"/>
      <c r="H80" s="181"/>
      <c r="I80" s="181"/>
      <c r="J80" s="181"/>
      <c r="K80" s="181"/>
      <c r="L80" s="185"/>
      <c r="M80" s="185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7"/>
      <c r="BC80" s="187"/>
      <c r="BD80" s="52"/>
      <c r="BE80" s="52"/>
      <c r="BF80" s="52"/>
      <c r="BG80" s="52"/>
      <c r="BH80" s="52"/>
      <c r="BI80" s="52"/>
      <c r="BJ80" s="52"/>
      <c r="BK80" s="50"/>
      <c r="BL80" s="193"/>
      <c r="BM80" s="50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16"/>
      <c r="CB80" s="16"/>
    </row>
    <row r="81" spans="1:80" s="27" customFormat="1" ht="11.25" customHeight="1">
      <c r="A81" s="183"/>
      <c r="B81" s="183"/>
      <c r="C81" s="181"/>
      <c r="D81" s="181"/>
      <c r="E81" s="181"/>
      <c r="F81" s="181"/>
      <c r="G81" s="181"/>
      <c r="H81" s="181"/>
      <c r="I81" s="181"/>
      <c r="J81" s="181"/>
      <c r="K81" s="181"/>
      <c r="L81" s="185"/>
      <c r="M81" s="185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7"/>
      <c r="BC81" s="187"/>
      <c r="BD81" s="52"/>
      <c r="BE81" s="52"/>
      <c r="BF81" s="52"/>
      <c r="BG81" s="52"/>
      <c r="BH81" s="52"/>
      <c r="BI81" s="52"/>
      <c r="BJ81" s="52"/>
      <c r="BK81" s="50"/>
      <c r="BL81" s="193"/>
      <c r="BM81" s="50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16"/>
      <c r="CB81" s="16"/>
    </row>
    <row r="82" spans="1:80" s="27" customFormat="1" ht="11.25" customHeight="1">
      <c r="A82" s="183"/>
      <c r="B82" s="183"/>
      <c r="C82" s="181"/>
      <c r="D82" s="181"/>
      <c r="E82" s="181"/>
      <c r="F82" s="181"/>
      <c r="G82" s="181"/>
      <c r="H82" s="181"/>
      <c r="I82" s="181"/>
      <c r="J82" s="181"/>
      <c r="K82" s="181"/>
      <c r="L82" s="185"/>
      <c r="M82" s="185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7"/>
      <c r="BC82" s="187"/>
      <c r="BD82" s="52"/>
      <c r="BE82" s="52"/>
      <c r="BF82" s="52"/>
      <c r="BG82" s="52"/>
      <c r="BH82" s="52"/>
      <c r="BI82" s="52"/>
      <c r="BJ82" s="52"/>
      <c r="BK82" s="50"/>
      <c r="BL82" s="193"/>
      <c r="BM82" s="50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16"/>
      <c r="CB82" s="16"/>
    </row>
    <row r="83" spans="1:80" s="27" customFormat="1" ht="11.25" customHeight="1">
      <c r="A83" s="183"/>
      <c r="B83" s="183"/>
      <c r="C83" s="181"/>
      <c r="D83" s="181"/>
      <c r="E83" s="181"/>
      <c r="F83" s="181"/>
      <c r="G83" s="181"/>
      <c r="H83" s="181"/>
      <c r="I83" s="181"/>
      <c r="J83" s="181"/>
      <c r="K83" s="181"/>
      <c r="L83" s="185"/>
      <c r="M83" s="185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7"/>
      <c r="BC83" s="187"/>
      <c r="BD83" s="52"/>
      <c r="BE83" s="52"/>
      <c r="BF83" s="52"/>
      <c r="BG83" s="52"/>
      <c r="BH83" s="52"/>
      <c r="BI83" s="52"/>
      <c r="BJ83" s="52"/>
      <c r="BK83" s="50"/>
      <c r="BL83" s="193"/>
      <c r="BM83" s="50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16"/>
      <c r="CB83" s="16"/>
    </row>
    <row r="84" spans="1:80" s="27" customFormat="1" ht="11.25" customHeight="1">
      <c r="A84" s="183"/>
      <c r="B84" s="183"/>
      <c r="C84" s="181"/>
      <c r="D84" s="181"/>
      <c r="E84" s="181"/>
      <c r="F84" s="181"/>
      <c r="G84" s="181"/>
      <c r="H84" s="181"/>
      <c r="I84" s="181"/>
      <c r="J84" s="181"/>
      <c r="K84" s="181"/>
      <c r="L84" s="185"/>
      <c r="M84" s="185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7"/>
      <c r="BC84" s="187"/>
      <c r="BD84" s="52"/>
      <c r="BE84" s="52"/>
      <c r="BF84" s="52"/>
      <c r="BG84" s="52"/>
      <c r="BH84" s="52"/>
      <c r="BI84" s="52"/>
      <c r="BJ84" s="52"/>
      <c r="BK84" s="50"/>
      <c r="BL84" s="193"/>
      <c r="BM84" s="50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16"/>
      <c r="CB84" s="16"/>
    </row>
    <row r="85" spans="1:80" s="27" customFormat="1" ht="11.25" customHeight="1">
      <c r="A85" s="183"/>
      <c r="B85" s="183"/>
      <c r="C85" s="181"/>
      <c r="D85" s="181"/>
      <c r="E85" s="181"/>
      <c r="F85" s="181"/>
      <c r="G85" s="181"/>
      <c r="H85" s="181"/>
      <c r="I85" s="181"/>
      <c r="J85" s="181"/>
      <c r="K85" s="181"/>
      <c r="L85" s="185"/>
      <c r="M85" s="185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7"/>
      <c r="BC85" s="187"/>
      <c r="BD85" s="52"/>
      <c r="BE85" s="52"/>
      <c r="BF85" s="52"/>
      <c r="BG85" s="52"/>
      <c r="BH85" s="52"/>
      <c r="BI85" s="52"/>
      <c r="BJ85" s="52"/>
      <c r="BK85" s="50"/>
      <c r="BL85" s="193"/>
      <c r="BM85" s="50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16"/>
      <c r="CB85" s="16"/>
    </row>
    <row r="86" spans="1:80" s="27" customFormat="1" ht="11.25" customHeight="1">
      <c r="A86" s="183"/>
      <c r="B86" s="183"/>
      <c r="C86" s="181"/>
      <c r="D86" s="181"/>
      <c r="E86" s="181"/>
      <c r="F86" s="181"/>
      <c r="G86" s="181"/>
      <c r="H86" s="181"/>
      <c r="I86" s="181"/>
      <c r="J86" s="181"/>
      <c r="K86" s="181"/>
      <c r="L86" s="185"/>
      <c r="M86" s="185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7"/>
      <c r="BC86" s="187"/>
      <c r="BD86" s="52"/>
      <c r="BE86" s="52"/>
      <c r="BF86" s="52"/>
      <c r="BG86" s="52"/>
      <c r="BH86" s="52"/>
      <c r="BI86" s="52"/>
      <c r="BJ86" s="52"/>
      <c r="BK86" s="50"/>
      <c r="BL86" s="193"/>
      <c r="BM86" s="50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16"/>
      <c r="CB86" s="16"/>
    </row>
    <row r="87" spans="1:80" s="27" customFormat="1" ht="11.25" customHeight="1">
      <c r="A87" s="183"/>
      <c r="B87" s="183"/>
      <c r="C87" s="181"/>
      <c r="D87" s="181"/>
      <c r="E87" s="181"/>
      <c r="F87" s="181"/>
      <c r="G87" s="181"/>
      <c r="H87" s="181"/>
      <c r="I87" s="181"/>
      <c r="J87" s="181"/>
      <c r="K87" s="181"/>
      <c r="L87" s="185"/>
      <c r="M87" s="185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7"/>
      <c r="BC87" s="187"/>
      <c r="BD87" s="52"/>
      <c r="BE87" s="52"/>
      <c r="BF87" s="52"/>
      <c r="BG87" s="52"/>
      <c r="BH87" s="52"/>
      <c r="BI87" s="52"/>
      <c r="BJ87" s="52"/>
      <c r="BK87" s="50"/>
      <c r="BL87" s="193"/>
      <c r="BM87" s="50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16"/>
      <c r="CB87" s="16"/>
    </row>
    <row r="88" spans="1:80" s="27" customFormat="1" ht="11.25" customHeight="1">
      <c r="A88" s="183"/>
      <c r="B88" s="183"/>
      <c r="C88" s="181"/>
      <c r="D88" s="181"/>
      <c r="E88" s="181"/>
      <c r="F88" s="181"/>
      <c r="G88" s="181"/>
      <c r="H88" s="181"/>
      <c r="I88" s="181"/>
      <c r="J88" s="181"/>
      <c r="K88" s="181"/>
      <c r="L88" s="185"/>
      <c r="M88" s="185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7"/>
      <c r="BC88" s="187"/>
      <c r="BD88" s="52"/>
      <c r="BE88" s="52"/>
      <c r="BF88" s="52"/>
      <c r="BG88" s="52"/>
      <c r="BH88" s="52"/>
      <c r="BI88" s="52"/>
      <c r="BJ88" s="52"/>
      <c r="BK88" s="50"/>
      <c r="BL88" s="193"/>
      <c r="BM88" s="50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16"/>
      <c r="CB88" s="16"/>
    </row>
    <row r="89" spans="1:80" s="27" customFormat="1" ht="11.25" customHeight="1">
      <c r="A89" s="183"/>
      <c r="B89" s="183"/>
      <c r="C89" s="181"/>
      <c r="D89" s="181"/>
      <c r="E89" s="181"/>
      <c r="F89" s="181"/>
      <c r="G89" s="181"/>
      <c r="H89" s="181"/>
      <c r="I89" s="181"/>
      <c r="J89" s="181"/>
      <c r="K89" s="181"/>
      <c r="L89" s="185"/>
      <c r="M89" s="185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7"/>
      <c r="BC89" s="187"/>
      <c r="BD89" s="52"/>
      <c r="BE89" s="52"/>
      <c r="BF89" s="52"/>
      <c r="BG89" s="52"/>
      <c r="BH89" s="52"/>
      <c r="BI89" s="52"/>
      <c r="BJ89" s="52"/>
      <c r="BK89" s="50"/>
      <c r="BL89" s="193"/>
      <c r="BM89" s="50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16"/>
      <c r="CB89" s="16"/>
    </row>
    <row r="90" spans="1:80" s="27" customFormat="1" ht="11.25" customHeight="1">
      <c r="A90" s="183"/>
      <c r="B90" s="183"/>
      <c r="C90" s="181"/>
      <c r="D90" s="181"/>
      <c r="E90" s="181"/>
      <c r="F90" s="181"/>
      <c r="G90" s="181"/>
      <c r="H90" s="181"/>
      <c r="I90" s="181"/>
      <c r="J90" s="181"/>
      <c r="K90" s="181"/>
      <c r="L90" s="185"/>
      <c r="M90" s="185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7"/>
      <c r="BC90" s="187"/>
      <c r="BD90" s="52"/>
      <c r="BE90" s="52"/>
      <c r="BF90" s="52"/>
      <c r="BG90" s="52"/>
      <c r="BH90" s="52"/>
      <c r="BI90" s="52"/>
      <c r="BJ90" s="52"/>
      <c r="BK90" s="50"/>
      <c r="BL90" s="193"/>
      <c r="BM90" s="50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16"/>
      <c r="CB90" s="16"/>
    </row>
    <row r="91" spans="1:80" s="27" customFormat="1" ht="11.25" customHeight="1">
      <c r="A91" s="183"/>
      <c r="B91" s="183"/>
      <c r="C91" s="181"/>
      <c r="D91" s="181"/>
      <c r="E91" s="181"/>
      <c r="F91" s="181"/>
      <c r="G91" s="181"/>
      <c r="H91" s="181"/>
      <c r="I91" s="181"/>
      <c r="J91" s="181"/>
      <c r="K91" s="181"/>
      <c r="L91" s="185"/>
      <c r="M91" s="185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7"/>
      <c r="BC91" s="187"/>
      <c r="BD91" s="52"/>
      <c r="BE91" s="52"/>
      <c r="BF91" s="52"/>
      <c r="BG91" s="52"/>
      <c r="BH91" s="52"/>
      <c r="BI91" s="52"/>
      <c r="BJ91" s="52"/>
      <c r="BK91" s="50"/>
      <c r="BL91" s="193"/>
      <c r="BM91" s="50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16"/>
      <c r="CB91" s="16"/>
    </row>
    <row r="92" spans="1:80" s="27" customFormat="1" ht="11.25" customHeight="1">
      <c r="A92" s="183"/>
      <c r="B92" s="183"/>
      <c r="C92" s="181"/>
      <c r="D92" s="181"/>
      <c r="E92" s="181"/>
      <c r="F92" s="181"/>
      <c r="G92" s="181"/>
      <c r="H92" s="181"/>
      <c r="I92" s="181"/>
      <c r="J92" s="181"/>
      <c r="K92" s="181"/>
      <c r="L92" s="185"/>
      <c r="M92" s="185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7"/>
      <c r="BC92" s="187"/>
      <c r="BD92" s="52"/>
      <c r="BE92" s="52"/>
      <c r="BF92" s="52"/>
      <c r="BG92" s="52"/>
      <c r="BH92" s="52"/>
      <c r="BI92" s="52"/>
      <c r="BJ92" s="52"/>
      <c r="BK92" s="50"/>
      <c r="BL92" s="193"/>
      <c r="BM92" s="50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16"/>
      <c r="CB92" s="16"/>
    </row>
    <row r="93" spans="1:80" s="27" customFormat="1" ht="11.25" customHeight="1">
      <c r="A93" s="183"/>
      <c r="B93" s="183"/>
      <c r="C93" s="181"/>
      <c r="D93" s="181"/>
      <c r="E93" s="181"/>
      <c r="F93" s="181"/>
      <c r="G93" s="181"/>
      <c r="H93" s="181"/>
      <c r="I93" s="181"/>
      <c r="J93" s="181"/>
      <c r="K93" s="181"/>
      <c r="L93" s="185"/>
      <c r="M93" s="185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7"/>
      <c r="BC93" s="187"/>
      <c r="BD93" s="52"/>
      <c r="BE93" s="52"/>
      <c r="BF93" s="52"/>
      <c r="BG93" s="52"/>
      <c r="BH93" s="52"/>
      <c r="BI93" s="52"/>
      <c r="BJ93" s="52"/>
      <c r="BK93" s="50"/>
      <c r="BL93" s="193"/>
      <c r="BM93" s="50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16"/>
      <c r="CB93" s="16"/>
    </row>
    <row r="94" spans="1:80" s="27" customFormat="1" ht="11.25" customHeight="1">
      <c r="A94" s="183"/>
      <c r="B94" s="183"/>
      <c r="C94" s="181"/>
      <c r="D94" s="181"/>
      <c r="E94" s="181"/>
      <c r="F94" s="181"/>
      <c r="G94" s="181"/>
      <c r="H94" s="181"/>
      <c r="I94" s="181"/>
      <c r="J94" s="181"/>
      <c r="K94" s="181"/>
      <c r="L94" s="185"/>
      <c r="M94" s="185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7"/>
      <c r="BC94" s="187"/>
      <c r="BD94" s="52"/>
      <c r="BE94" s="52"/>
      <c r="BF94" s="52"/>
      <c r="BG94" s="52"/>
      <c r="BH94" s="52"/>
      <c r="BI94" s="52"/>
      <c r="BJ94" s="52"/>
      <c r="BK94" s="50"/>
      <c r="BL94" s="193"/>
      <c r="BM94" s="50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16"/>
      <c r="CB94" s="16"/>
    </row>
    <row r="95" spans="1:80" s="27" customFormat="1" ht="11.25" customHeight="1">
      <c r="A95" s="183"/>
      <c r="B95" s="183"/>
      <c r="C95" s="181"/>
      <c r="D95" s="181"/>
      <c r="E95" s="181"/>
      <c r="F95" s="181"/>
      <c r="G95" s="181"/>
      <c r="H95" s="181"/>
      <c r="I95" s="181"/>
      <c r="J95" s="181"/>
      <c r="K95" s="181"/>
      <c r="L95" s="185"/>
      <c r="M95" s="185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7"/>
      <c r="BC95" s="187"/>
      <c r="BD95" s="52"/>
      <c r="BE95" s="52"/>
      <c r="BF95" s="52"/>
      <c r="BG95" s="52"/>
      <c r="BH95" s="52"/>
      <c r="BI95" s="52"/>
      <c r="BJ95" s="52"/>
      <c r="BK95" s="50"/>
      <c r="BL95" s="193"/>
      <c r="BM95" s="50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16"/>
      <c r="CB95" s="16"/>
    </row>
    <row r="96" spans="1:80" s="27" customFormat="1" ht="11.25" customHeight="1">
      <c r="A96" s="183"/>
      <c r="B96" s="183"/>
      <c r="C96" s="181"/>
      <c r="D96" s="181"/>
      <c r="E96" s="181"/>
      <c r="F96" s="181"/>
      <c r="G96" s="181"/>
      <c r="H96" s="181"/>
      <c r="I96" s="181"/>
      <c r="J96" s="181"/>
      <c r="K96" s="181"/>
      <c r="L96" s="185"/>
      <c r="M96" s="185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7"/>
      <c r="BC96" s="187"/>
      <c r="BD96" s="52"/>
      <c r="BE96" s="52"/>
      <c r="BF96" s="52"/>
      <c r="BG96" s="52"/>
      <c r="BH96" s="52"/>
      <c r="BI96" s="52"/>
      <c r="BJ96" s="52"/>
      <c r="BK96" s="50"/>
      <c r="BL96" s="193"/>
      <c r="BM96" s="50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16"/>
      <c r="CB96" s="16"/>
    </row>
    <row r="97" spans="1:80" s="27" customFormat="1" ht="11.25" customHeight="1">
      <c r="A97" s="183"/>
      <c r="B97" s="183"/>
      <c r="C97" s="181"/>
      <c r="D97" s="181"/>
      <c r="E97" s="181"/>
      <c r="F97" s="181"/>
      <c r="G97" s="181"/>
      <c r="H97" s="181"/>
      <c r="I97" s="181"/>
      <c r="J97" s="181"/>
      <c r="K97" s="181"/>
      <c r="L97" s="185"/>
      <c r="M97" s="185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7"/>
      <c r="BC97" s="187"/>
      <c r="BD97" s="52"/>
      <c r="BE97" s="52"/>
      <c r="BF97" s="52"/>
      <c r="BG97" s="52"/>
      <c r="BH97" s="52"/>
      <c r="BI97" s="52"/>
      <c r="BJ97" s="52"/>
      <c r="BK97" s="50"/>
      <c r="BL97" s="193"/>
      <c r="BM97" s="50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16"/>
      <c r="CB97" s="16"/>
    </row>
    <row r="98" spans="1:80" s="27" customFormat="1" ht="11.25" customHeight="1">
      <c r="A98" s="183"/>
      <c r="B98" s="183"/>
      <c r="C98" s="181"/>
      <c r="D98" s="181"/>
      <c r="E98" s="181"/>
      <c r="F98" s="181"/>
      <c r="G98" s="181"/>
      <c r="H98" s="181"/>
      <c r="I98" s="181"/>
      <c r="J98" s="181"/>
      <c r="K98" s="181"/>
      <c r="L98" s="185"/>
      <c r="M98" s="185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7"/>
      <c r="BC98" s="187"/>
      <c r="BD98" s="52"/>
      <c r="BE98" s="52"/>
      <c r="BF98" s="52"/>
      <c r="BG98" s="52"/>
      <c r="BH98" s="52"/>
      <c r="BI98" s="52"/>
      <c r="BJ98" s="52"/>
      <c r="BK98" s="50"/>
      <c r="BL98" s="193"/>
      <c r="BM98" s="50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16"/>
      <c r="CB98" s="16"/>
    </row>
    <row r="99" spans="1:80" s="27" customFormat="1" ht="11.25" customHeight="1">
      <c r="A99" s="183"/>
      <c r="B99" s="183"/>
      <c r="C99" s="181"/>
      <c r="D99" s="181"/>
      <c r="E99" s="181"/>
      <c r="F99" s="181"/>
      <c r="G99" s="181"/>
      <c r="H99" s="181"/>
      <c r="I99" s="181"/>
      <c r="J99" s="181"/>
      <c r="K99" s="181"/>
      <c r="L99" s="185"/>
      <c r="M99" s="185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7"/>
      <c r="BC99" s="187"/>
      <c r="BD99" s="52"/>
      <c r="BE99" s="52"/>
      <c r="BF99" s="52"/>
      <c r="BG99" s="52"/>
      <c r="BH99" s="52"/>
      <c r="BI99" s="52"/>
      <c r="BJ99" s="52"/>
      <c r="BK99" s="50"/>
      <c r="BL99" s="193"/>
      <c r="BM99" s="50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16"/>
      <c r="CB99" s="16"/>
    </row>
    <row r="100" spans="1:80" s="27" customFormat="1" ht="11.25" customHeight="1">
      <c r="A100" s="183"/>
      <c r="B100" s="183"/>
      <c r="C100" s="181"/>
      <c r="D100" s="181"/>
      <c r="E100" s="181"/>
      <c r="F100" s="181"/>
      <c r="G100" s="181"/>
      <c r="H100" s="181"/>
      <c r="I100" s="181"/>
      <c r="J100" s="181"/>
      <c r="K100" s="181"/>
      <c r="L100" s="185"/>
      <c r="M100" s="185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7"/>
      <c r="BC100" s="187"/>
      <c r="BD100" s="52"/>
      <c r="BE100" s="52"/>
      <c r="BF100" s="52"/>
      <c r="BG100" s="52"/>
      <c r="BH100" s="52"/>
      <c r="BI100" s="52"/>
      <c r="BJ100" s="52"/>
      <c r="BK100" s="50"/>
      <c r="BL100" s="193"/>
      <c r="BM100" s="50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16"/>
      <c r="CB100" s="16"/>
    </row>
    <row r="101" spans="1:80" s="27" customFormat="1" ht="11.25" customHeight="1">
      <c r="A101" s="183"/>
      <c r="B101" s="183"/>
      <c r="C101" s="181"/>
      <c r="D101" s="181"/>
      <c r="E101" s="181"/>
      <c r="F101" s="181"/>
      <c r="G101" s="181"/>
      <c r="H101" s="181"/>
      <c r="I101" s="181"/>
      <c r="J101" s="181"/>
      <c r="K101" s="181"/>
      <c r="L101" s="185"/>
      <c r="M101" s="185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7"/>
      <c r="BC101" s="187"/>
      <c r="BD101" s="52"/>
      <c r="BE101" s="52"/>
      <c r="BF101" s="52"/>
      <c r="BG101" s="52"/>
      <c r="BH101" s="52"/>
      <c r="BI101" s="52"/>
      <c r="BJ101" s="52"/>
      <c r="BK101" s="50"/>
      <c r="BL101" s="193"/>
      <c r="BM101" s="50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16"/>
      <c r="CB101" s="16"/>
    </row>
    <row r="102" spans="1:80" s="27" customFormat="1" ht="11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5"/>
      <c r="M102" s="185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7"/>
      <c r="BC102" s="187"/>
      <c r="BD102" s="52"/>
      <c r="BE102" s="52"/>
      <c r="BF102" s="52"/>
      <c r="BG102" s="52"/>
      <c r="BH102" s="52"/>
      <c r="BI102" s="52"/>
      <c r="BJ102" s="52"/>
      <c r="BK102" s="50"/>
      <c r="BL102" s="193"/>
      <c r="BM102" s="50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16"/>
      <c r="CB102" s="16"/>
    </row>
    <row r="103" spans="1:80" s="27" customFormat="1" ht="11.25" customHeight="1">
      <c r="B103" s="26"/>
      <c r="C103" s="15"/>
      <c r="D103" s="15"/>
      <c r="E103" s="15"/>
      <c r="F103" s="15"/>
      <c r="G103" s="15"/>
      <c r="H103" s="15"/>
      <c r="I103" s="15"/>
      <c r="J103" s="15"/>
      <c r="K103" s="15"/>
      <c r="L103" s="214"/>
      <c r="M103" s="214"/>
      <c r="N103" s="15"/>
      <c r="O103" s="15"/>
      <c r="P103" s="15"/>
      <c r="Q103" s="15"/>
      <c r="R103" s="15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187"/>
      <c r="BC103" s="187"/>
      <c r="BD103" s="52"/>
      <c r="BE103" s="52"/>
      <c r="BF103" s="52"/>
      <c r="BG103" s="52"/>
      <c r="BH103" s="52"/>
      <c r="BI103" s="52"/>
      <c r="BJ103" s="52"/>
      <c r="BK103" s="50"/>
      <c r="BL103" s="193"/>
      <c r="BM103" s="50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16"/>
      <c r="CB103" s="16"/>
    </row>
    <row r="104" spans="1:80" s="27" customFormat="1" ht="11.25" customHeight="1">
      <c r="B104" s="26"/>
      <c r="C104" s="15"/>
      <c r="D104" s="15"/>
      <c r="E104" s="15"/>
      <c r="F104" s="15"/>
      <c r="G104" s="15"/>
      <c r="H104" s="15"/>
      <c r="I104" s="15"/>
      <c r="J104" s="15"/>
      <c r="K104" s="15"/>
      <c r="L104" s="214"/>
      <c r="M104" s="214"/>
      <c r="N104" s="15"/>
      <c r="O104" s="15"/>
      <c r="P104" s="15"/>
      <c r="Q104" s="15"/>
      <c r="R104" s="15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187"/>
      <c r="BC104" s="187"/>
      <c r="BD104" s="52"/>
      <c r="BE104" s="52"/>
      <c r="BF104" s="52"/>
      <c r="BG104" s="52"/>
      <c r="BH104" s="52"/>
      <c r="BI104" s="52"/>
      <c r="BJ104" s="52"/>
      <c r="BK104" s="50"/>
      <c r="BL104" s="193"/>
      <c r="BM104" s="50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16"/>
      <c r="CB104" s="16"/>
    </row>
    <row r="105" spans="1:80" s="27" customFormat="1" ht="11.25" customHeight="1">
      <c r="B105" s="26"/>
      <c r="C105" s="15"/>
      <c r="D105" s="15"/>
      <c r="E105" s="15"/>
      <c r="F105" s="15"/>
      <c r="G105" s="15"/>
      <c r="H105" s="15"/>
      <c r="I105" s="15"/>
      <c r="J105" s="15"/>
      <c r="K105" s="15"/>
      <c r="L105" s="214"/>
      <c r="M105" s="214"/>
      <c r="N105" s="15"/>
      <c r="O105" s="15"/>
      <c r="P105" s="15"/>
      <c r="Q105" s="15"/>
      <c r="R105" s="15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187"/>
      <c r="BC105" s="187"/>
      <c r="BD105" s="52"/>
      <c r="BE105" s="52"/>
      <c r="BF105" s="52"/>
      <c r="BG105" s="52"/>
      <c r="BH105" s="52"/>
      <c r="BI105" s="52"/>
      <c r="BJ105" s="52"/>
      <c r="BK105" s="50"/>
      <c r="BL105" s="193"/>
      <c r="BM105" s="50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16"/>
      <c r="CB105" s="16"/>
    </row>
    <row r="106" spans="1:80" s="27" customFormat="1" ht="11.25" customHeight="1">
      <c r="B106" s="26"/>
      <c r="C106" s="15"/>
      <c r="D106" s="15"/>
      <c r="E106" s="15"/>
      <c r="F106" s="15"/>
      <c r="G106" s="15"/>
      <c r="H106" s="15"/>
      <c r="I106" s="15"/>
      <c r="J106" s="15"/>
      <c r="K106" s="15"/>
      <c r="L106" s="214"/>
      <c r="M106" s="214"/>
      <c r="N106" s="15"/>
      <c r="O106" s="15"/>
      <c r="P106" s="15"/>
      <c r="Q106" s="15"/>
      <c r="R106" s="15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187"/>
      <c r="BC106" s="187"/>
      <c r="BD106" s="52"/>
      <c r="BE106" s="52"/>
      <c r="BF106" s="52"/>
      <c r="BG106" s="52"/>
      <c r="BH106" s="52"/>
      <c r="BI106" s="52"/>
      <c r="BJ106" s="52"/>
      <c r="BK106" s="50"/>
      <c r="BL106" s="193"/>
      <c r="BM106" s="50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16"/>
      <c r="CB106" s="16"/>
    </row>
    <row r="107" spans="1:80" s="27" customFormat="1" ht="11.25" customHeight="1">
      <c r="B107" s="26"/>
      <c r="C107" s="15"/>
      <c r="D107" s="15"/>
      <c r="E107" s="15"/>
      <c r="F107" s="15"/>
      <c r="G107" s="15"/>
      <c r="H107" s="15"/>
      <c r="I107" s="15"/>
      <c r="J107" s="15"/>
      <c r="K107" s="15"/>
      <c r="L107" s="214"/>
      <c r="M107" s="214"/>
      <c r="N107" s="15"/>
      <c r="O107" s="15"/>
      <c r="P107" s="15"/>
      <c r="Q107" s="15"/>
      <c r="R107" s="15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187"/>
      <c r="BC107" s="187"/>
      <c r="BD107" s="52"/>
      <c r="BE107" s="52"/>
      <c r="BF107" s="52"/>
      <c r="BG107" s="52"/>
      <c r="BH107" s="52"/>
      <c r="BI107" s="52"/>
      <c r="BJ107" s="52"/>
      <c r="BK107" s="50"/>
      <c r="BL107" s="193"/>
      <c r="BM107" s="50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16"/>
      <c r="CB107" s="16"/>
    </row>
    <row r="108" spans="1:80" s="27" customFormat="1" ht="11.25" customHeight="1">
      <c r="B108" s="26"/>
      <c r="C108" s="15"/>
      <c r="D108" s="15"/>
      <c r="E108" s="15"/>
      <c r="F108" s="15"/>
      <c r="G108" s="15"/>
      <c r="H108" s="15"/>
      <c r="I108" s="15"/>
      <c r="J108" s="15"/>
      <c r="K108" s="15"/>
      <c r="L108" s="214"/>
      <c r="M108" s="214"/>
      <c r="N108" s="15"/>
      <c r="O108" s="15"/>
      <c r="P108" s="15"/>
      <c r="Q108" s="15"/>
      <c r="R108" s="15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187"/>
      <c r="BC108" s="187"/>
      <c r="BD108" s="52"/>
      <c r="BE108" s="52"/>
      <c r="BF108" s="52"/>
      <c r="BG108" s="52"/>
      <c r="BH108" s="52"/>
      <c r="BI108" s="52"/>
      <c r="BJ108" s="52"/>
      <c r="BK108" s="50"/>
      <c r="BL108" s="193"/>
      <c r="BM108" s="50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16"/>
      <c r="CB108" s="16"/>
    </row>
    <row r="109" spans="1:80" s="27" customFormat="1" ht="11.25" customHeight="1">
      <c r="B109" s="26"/>
      <c r="C109" s="15"/>
      <c r="D109" s="15"/>
      <c r="E109" s="15"/>
      <c r="F109" s="15"/>
      <c r="G109" s="15"/>
      <c r="H109" s="15"/>
      <c r="I109" s="15"/>
      <c r="J109" s="15"/>
      <c r="K109" s="15"/>
      <c r="L109" s="214"/>
      <c r="M109" s="214"/>
      <c r="N109" s="15"/>
      <c r="O109" s="15"/>
      <c r="P109" s="15"/>
      <c r="Q109" s="15"/>
      <c r="R109" s="15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187"/>
      <c r="BC109" s="187"/>
      <c r="BD109" s="52"/>
      <c r="BE109" s="52"/>
      <c r="BF109" s="52"/>
      <c r="BG109" s="52"/>
      <c r="BH109" s="52"/>
      <c r="BI109" s="52"/>
      <c r="BJ109" s="52"/>
      <c r="BK109" s="50"/>
      <c r="BL109" s="193"/>
      <c r="BM109" s="50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16"/>
      <c r="CB109" s="16"/>
    </row>
    <row r="110" spans="1:80" s="27" customFormat="1" ht="11.25" customHeight="1">
      <c r="B110" s="26"/>
      <c r="C110" s="15"/>
      <c r="D110" s="15"/>
      <c r="E110" s="15"/>
      <c r="F110" s="15"/>
      <c r="G110" s="15"/>
      <c r="H110" s="15"/>
      <c r="I110" s="15"/>
      <c r="J110" s="15"/>
      <c r="K110" s="15"/>
      <c r="L110" s="214"/>
      <c r="M110" s="214"/>
      <c r="N110" s="15"/>
      <c r="O110" s="15"/>
      <c r="P110" s="15"/>
      <c r="Q110" s="15"/>
      <c r="R110" s="15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187"/>
      <c r="BC110" s="187"/>
      <c r="BD110" s="52"/>
      <c r="BE110" s="52"/>
      <c r="BF110" s="52"/>
      <c r="BG110" s="52"/>
      <c r="BH110" s="52"/>
      <c r="BI110" s="52"/>
      <c r="BJ110" s="52"/>
      <c r="BK110" s="50"/>
      <c r="BL110" s="193"/>
      <c r="BM110" s="50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16"/>
      <c r="CB110" s="16"/>
    </row>
    <row r="111" spans="1:80" s="27" customFormat="1" ht="11.25" customHeight="1">
      <c r="B111" s="26"/>
      <c r="C111" s="15"/>
      <c r="D111" s="15"/>
      <c r="E111" s="15"/>
      <c r="F111" s="15"/>
      <c r="G111" s="15"/>
      <c r="H111" s="15"/>
      <c r="I111" s="15"/>
      <c r="J111" s="15"/>
      <c r="K111" s="15"/>
      <c r="L111" s="214"/>
      <c r="M111" s="214"/>
      <c r="N111" s="15"/>
      <c r="O111" s="15"/>
      <c r="P111" s="15"/>
      <c r="Q111" s="15"/>
      <c r="R111" s="15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187"/>
      <c r="BC111" s="187"/>
      <c r="BD111" s="52"/>
      <c r="BE111" s="52"/>
      <c r="BF111" s="52"/>
      <c r="BG111" s="52"/>
      <c r="BH111" s="52"/>
      <c r="BI111" s="52"/>
      <c r="BJ111" s="52"/>
      <c r="BK111" s="50"/>
      <c r="BL111" s="193"/>
      <c r="BM111" s="50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16"/>
      <c r="CB111" s="16"/>
    </row>
    <row r="112" spans="1:80" s="27" customFormat="1" ht="11.25" customHeight="1">
      <c r="B112" s="26"/>
      <c r="C112" s="15"/>
      <c r="D112" s="15"/>
      <c r="E112" s="15"/>
      <c r="F112" s="15"/>
      <c r="G112" s="15"/>
      <c r="H112" s="15"/>
      <c r="I112" s="15"/>
      <c r="J112" s="15"/>
      <c r="K112" s="15"/>
      <c r="L112" s="214"/>
      <c r="M112" s="214"/>
      <c r="N112" s="15"/>
      <c r="O112" s="15"/>
      <c r="P112" s="15"/>
      <c r="Q112" s="15"/>
      <c r="R112" s="15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187"/>
      <c r="BC112" s="187"/>
      <c r="BD112" s="52"/>
      <c r="BE112" s="52"/>
      <c r="BF112" s="52"/>
      <c r="BG112" s="52"/>
      <c r="BH112" s="52"/>
      <c r="BI112" s="52"/>
      <c r="BJ112" s="52"/>
      <c r="BK112" s="50"/>
      <c r="BL112" s="193"/>
      <c r="BM112" s="50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16"/>
      <c r="CB112" s="16"/>
    </row>
    <row r="113" spans="2:80" s="27" customFormat="1" ht="11.25" customHeight="1">
      <c r="B113" s="26"/>
      <c r="C113" s="15"/>
      <c r="D113" s="15"/>
      <c r="E113" s="15"/>
      <c r="F113" s="15"/>
      <c r="G113" s="15"/>
      <c r="H113" s="15"/>
      <c r="I113" s="15"/>
      <c r="J113" s="15"/>
      <c r="K113" s="15"/>
      <c r="L113" s="214"/>
      <c r="M113" s="214"/>
      <c r="N113" s="15"/>
      <c r="O113" s="15"/>
      <c r="P113" s="15"/>
      <c r="Q113" s="15"/>
      <c r="R113" s="15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187"/>
      <c r="BC113" s="187"/>
      <c r="BD113" s="52"/>
      <c r="BE113" s="52"/>
      <c r="BF113" s="52"/>
      <c r="BG113" s="52"/>
      <c r="BH113" s="52"/>
      <c r="BI113" s="52"/>
      <c r="BJ113" s="52"/>
      <c r="BK113" s="50"/>
      <c r="BL113" s="193"/>
      <c r="BM113" s="50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16"/>
      <c r="CB113" s="16"/>
    </row>
    <row r="114" spans="2:80" s="27" customFormat="1" ht="11.25" customHeight="1">
      <c r="B114" s="26"/>
      <c r="C114" s="15"/>
      <c r="D114" s="15"/>
      <c r="E114" s="15"/>
      <c r="F114" s="15"/>
      <c r="G114" s="15"/>
      <c r="H114" s="15"/>
      <c r="I114" s="15"/>
      <c r="J114" s="15"/>
      <c r="K114" s="15"/>
      <c r="L114" s="214"/>
      <c r="M114" s="214"/>
      <c r="N114" s="15"/>
      <c r="O114" s="15"/>
      <c r="P114" s="15"/>
      <c r="Q114" s="15"/>
      <c r="R114" s="1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187"/>
      <c r="BC114" s="187"/>
      <c r="BD114" s="52"/>
      <c r="BE114" s="52"/>
      <c r="BF114" s="52"/>
      <c r="BG114" s="52"/>
      <c r="BH114" s="52"/>
      <c r="BI114" s="52"/>
      <c r="BJ114" s="52"/>
      <c r="BK114" s="50"/>
      <c r="BL114" s="193"/>
      <c r="BM114" s="50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16"/>
      <c r="CB114" s="16"/>
    </row>
    <row r="115" spans="2:80" s="27" customFormat="1" ht="11.25" customHeight="1">
      <c r="B115" s="26"/>
      <c r="C115" s="15"/>
      <c r="D115" s="15"/>
      <c r="E115" s="15"/>
      <c r="F115" s="15"/>
      <c r="G115" s="15"/>
      <c r="H115" s="15"/>
      <c r="I115" s="15"/>
      <c r="J115" s="15"/>
      <c r="K115" s="15"/>
      <c r="L115" s="214"/>
      <c r="M115" s="214"/>
      <c r="N115" s="15"/>
      <c r="O115" s="15"/>
      <c r="P115" s="15"/>
      <c r="Q115" s="15"/>
      <c r="R115" s="15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187"/>
      <c r="BC115" s="187"/>
      <c r="BD115" s="52"/>
      <c r="BE115" s="52"/>
      <c r="BF115" s="52"/>
      <c r="BG115" s="52"/>
      <c r="BH115" s="52"/>
      <c r="BI115" s="52"/>
      <c r="BJ115" s="52"/>
      <c r="BK115" s="50"/>
      <c r="BL115" s="193"/>
      <c r="BM115" s="50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16"/>
      <c r="CB115" s="16"/>
    </row>
    <row r="116" spans="2:80" s="27" customFormat="1" ht="11.25" customHeight="1">
      <c r="B116" s="26"/>
      <c r="C116" s="15"/>
      <c r="D116" s="15"/>
      <c r="E116" s="15"/>
      <c r="F116" s="15"/>
      <c r="G116" s="15"/>
      <c r="H116" s="15"/>
      <c r="I116" s="15"/>
      <c r="J116" s="15"/>
      <c r="K116" s="15"/>
      <c r="L116" s="214"/>
      <c r="M116" s="214"/>
      <c r="N116" s="15"/>
      <c r="O116" s="15"/>
      <c r="P116" s="15"/>
      <c r="Q116" s="15"/>
      <c r="R116" s="15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187"/>
      <c r="BC116" s="187"/>
      <c r="BD116" s="52"/>
      <c r="BE116" s="52"/>
      <c r="BF116" s="52"/>
      <c r="BG116" s="52"/>
      <c r="BH116" s="52"/>
      <c r="BI116" s="52"/>
      <c r="BJ116" s="52"/>
      <c r="BK116" s="50"/>
      <c r="BL116" s="193"/>
      <c r="BM116" s="50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16"/>
      <c r="CB116" s="16"/>
    </row>
    <row r="117" spans="2:80" s="27" customFormat="1" ht="11.25" customHeight="1">
      <c r="B117" s="26"/>
      <c r="C117" s="15"/>
      <c r="D117" s="15"/>
      <c r="E117" s="15"/>
      <c r="F117" s="15"/>
      <c r="G117" s="15"/>
      <c r="H117" s="15"/>
      <c r="I117" s="15"/>
      <c r="J117" s="15"/>
      <c r="K117" s="15"/>
      <c r="L117" s="214"/>
      <c r="M117" s="214"/>
      <c r="N117" s="15"/>
      <c r="O117" s="15"/>
      <c r="P117" s="15"/>
      <c r="Q117" s="15"/>
      <c r="R117" s="15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187"/>
      <c r="BC117" s="187"/>
      <c r="BD117" s="52"/>
      <c r="BE117" s="52"/>
      <c r="BF117" s="52"/>
      <c r="BG117" s="52"/>
      <c r="BH117" s="52"/>
      <c r="BI117" s="52"/>
      <c r="BJ117" s="52"/>
      <c r="BK117" s="50"/>
      <c r="BL117" s="193"/>
      <c r="BM117" s="50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16"/>
      <c r="CB117" s="16"/>
    </row>
    <row r="118" spans="2:80" s="27" customFormat="1" ht="11.25" customHeight="1">
      <c r="B118" s="26"/>
      <c r="C118" s="15"/>
      <c r="D118" s="15"/>
      <c r="E118" s="15"/>
      <c r="F118" s="15"/>
      <c r="G118" s="15"/>
      <c r="H118" s="15"/>
      <c r="I118" s="15"/>
      <c r="J118" s="15"/>
      <c r="K118" s="15"/>
      <c r="L118" s="214"/>
      <c r="M118" s="214"/>
      <c r="N118" s="15"/>
      <c r="O118" s="15"/>
      <c r="P118" s="15"/>
      <c r="Q118" s="15"/>
      <c r="R118" s="15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187"/>
      <c r="BC118" s="187"/>
      <c r="BD118" s="52"/>
      <c r="BE118" s="52"/>
      <c r="BF118" s="52"/>
      <c r="BG118" s="52"/>
      <c r="BH118" s="52"/>
      <c r="BI118" s="52"/>
      <c r="BJ118" s="52"/>
      <c r="BK118" s="50"/>
      <c r="BL118" s="193"/>
      <c r="BM118" s="50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16"/>
      <c r="CB118" s="16"/>
    </row>
    <row r="119" spans="2:80" s="27" customFormat="1" ht="11.25" customHeight="1">
      <c r="B119" s="26"/>
      <c r="C119" s="15"/>
      <c r="D119" s="15"/>
      <c r="E119" s="15"/>
      <c r="F119" s="15"/>
      <c r="G119" s="15"/>
      <c r="H119" s="15"/>
      <c r="I119" s="15"/>
      <c r="J119" s="15"/>
      <c r="K119" s="15"/>
      <c r="L119" s="214"/>
      <c r="M119" s="214"/>
      <c r="N119" s="15"/>
      <c r="O119" s="15"/>
      <c r="P119" s="15"/>
      <c r="Q119" s="15"/>
      <c r="R119" s="15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187"/>
      <c r="BC119" s="187"/>
      <c r="BD119" s="52"/>
      <c r="BE119" s="52"/>
      <c r="BF119" s="52"/>
      <c r="BG119" s="52"/>
      <c r="BH119" s="52"/>
      <c r="BI119" s="52"/>
      <c r="BJ119" s="52"/>
      <c r="BK119" s="50"/>
      <c r="BL119" s="193"/>
      <c r="BM119" s="50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6"/>
      <c r="CB119" s="16"/>
    </row>
    <row r="120" spans="2:80" s="27" customFormat="1" ht="11.25" customHeight="1">
      <c r="B120" s="26"/>
      <c r="C120" s="15"/>
      <c r="D120" s="15"/>
      <c r="E120" s="15"/>
      <c r="F120" s="15"/>
      <c r="G120" s="15"/>
      <c r="H120" s="15"/>
      <c r="I120" s="15"/>
      <c r="J120" s="15"/>
      <c r="K120" s="15"/>
      <c r="L120" s="214"/>
      <c r="M120" s="214"/>
      <c r="N120" s="15"/>
      <c r="O120" s="15"/>
      <c r="P120" s="15"/>
      <c r="Q120" s="15"/>
      <c r="R120" s="15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187"/>
      <c r="BC120" s="187"/>
      <c r="BD120" s="52"/>
      <c r="BE120" s="52"/>
      <c r="BF120" s="52"/>
      <c r="BG120" s="52"/>
      <c r="BH120" s="52"/>
      <c r="BI120" s="52"/>
      <c r="BJ120" s="52"/>
      <c r="BK120" s="50"/>
      <c r="BL120" s="193"/>
      <c r="BM120" s="50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16"/>
      <c r="CB120" s="16"/>
    </row>
    <row r="121" spans="2:80" s="27" customFormat="1" ht="11.25" customHeight="1">
      <c r="B121" s="26"/>
      <c r="C121" s="15"/>
      <c r="D121" s="15"/>
      <c r="E121" s="15"/>
      <c r="F121" s="15"/>
      <c r="G121" s="15"/>
      <c r="H121" s="15"/>
      <c r="I121" s="15"/>
      <c r="J121" s="15"/>
      <c r="K121" s="15"/>
      <c r="L121" s="214"/>
      <c r="M121" s="214"/>
      <c r="N121" s="15"/>
      <c r="O121" s="15"/>
      <c r="P121" s="15"/>
      <c r="Q121" s="15"/>
      <c r="R121" s="15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187"/>
      <c r="BC121" s="187"/>
      <c r="BD121" s="52"/>
      <c r="BE121" s="52"/>
      <c r="BF121" s="52"/>
      <c r="BG121" s="52"/>
      <c r="BH121" s="52"/>
      <c r="BI121" s="52"/>
      <c r="BJ121" s="52"/>
      <c r="BK121" s="50"/>
      <c r="BL121" s="193"/>
      <c r="BM121" s="50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16"/>
      <c r="CB121" s="16"/>
    </row>
    <row r="122" spans="2:80" s="27" customFormat="1" ht="11.25" customHeight="1">
      <c r="B122" s="26"/>
      <c r="C122" s="15"/>
      <c r="D122" s="15"/>
      <c r="E122" s="15"/>
      <c r="F122" s="15"/>
      <c r="G122" s="15"/>
      <c r="H122" s="15"/>
      <c r="I122" s="15"/>
      <c r="J122" s="15"/>
      <c r="K122" s="15"/>
      <c r="L122" s="214"/>
      <c r="M122" s="214"/>
      <c r="N122" s="15"/>
      <c r="O122" s="15"/>
      <c r="P122" s="15"/>
      <c r="Q122" s="15"/>
      <c r="R122" s="15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187"/>
      <c r="BC122" s="187"/>
      <c r="BD122" s="52"/>
      <c r="BE122" s="52"/>
      <c r="BF122" s="52"/>
      <c r="BG122" s="52"/>
      <c r="BH122" s="52"/>
      <c r="BI122" s="52"/>
      <c r="BJ122" s="52"/>
      <c r="BK122" s="50"/>
      <c r="BL122" s="193"/>
      <c r="BM122" s="50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16"/>
      <c r="CB122" s="16"/>
    </row>
    <row r="123" spans="2:80" s="27" customFormat="1" ht="11.25" customHeight="1">
      <c r="B123" s="26"/>
      <c r="C123" s="15"/>
      <c r="D123" s="15"/>
      <c r="E123" s="15"/>
      <c r="F123" s="15"/>
      <c r="G123" s="15"/>
      <c r="H123" s="15"/>
      <c r="I123" s="15"/>
      <c r="J123" s="15"/>
      <c r="K123" s="15"/>
      <c r="L123" s="214"/>
      <c r="M123" s="214"/>
      <c r="N123" s="15"/>
      <c r="O123" s="15"/>
      <c r="P123" s="15"/>
      <c r="Q123" s="15"/>
      <c r="R123" s="15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187"/>
      <c r="BC123" s="187"/>
      <c r="BD123" s="52"/>
      <c r="BE123" s="52"/>
      <c r="BF123" s="52"/>
      <c r="BG123" s="52"/>
      <c r="BH123" s="52"/>
      <c r="BI123" s="52"/>
      <c r="BJ123" s="52"/>
      <c r="BK123" s="50"/>
      <c r="BL123" s="193"/>
      <c r="BM123" s="50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16"/>
      <c r="CB123" s="16"/>
    </row>
    <row r="124" spans="2:80" s="27" customFormat="1" ht="11.25" customHeight="1">
      <c r="B124" s="26"/>
      <c r="C124" s="15"/>
      <c r="D124" s="15"/>
      <c r="E124" s="15"/>
      <c r="F124" s="15"/>
      <c r="G124" s="15"/>
      <c r="H124" s="15"/>
      <c r="I124" s="15"/>
      <c r="J124" s="15"/>
      <c r="K124" s="15"/>
      <c r="L124" s="214"/>
      <c r="M124" s="214"/>
      <c r="N124" s="15"/>
      <c r="O124" s="15"/>
      <c r="P124" s="15"/>
      <c r="Q124" s="15"/>
      <c r="R124" s="15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187"/>
      <c r="BC124" s="187"/>
      <c r="BD124" s="52"/>
      <c r="BE124" s="52"/>
      <c r="BF124" s="52"/>
      <c r="BG124" s="52"/>
      <c r="BH124" s="52"/>
      <c r="BI124" s="52"/>
      <c r="BJ124" s="52"/>
      <c r="BK124" s="50"/>
      <c r="BL124" s="193"/>
      <c r="BM124" s="50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16"/>
      <c r="CB124" s="16"/>
    </row>
    <row r="125" spans="2:80" s="27" customFormat="1" ht="11.25" customHeight="1">
      <c r="B125" s="26"/>
      <c r="C125" s="15"/>
      <c r="D125" s="15"/>
      <c r="E125" s="15"/>
      <c r="F125" s="15"/>
      <c r="G125" s="15"/>
      <c r="H125" s="15"/>
      <c r="I125" s="15"/>
      <c r="J125" s="15"/>
      <c r="K125" s="15"/>
      <c r="L125" s="214"/>
      <c r="M125" s="214"/>
      <c r="N125" s="15"/>
      <c r="O125" s="15"/>
      <c r="P125" s="15"/>
      <c r="Q125" s="15"/>
      <c r="R125" s="15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187"/>
      <c r="BC125" s="187"/>
      <c r="BD125" s="52"/>
      <c r="BE125" s="52"/>
      <c r="BF125" s="52"/>
      <c r="BG125" s="52"/>
      <c r="BH125" s="52"/>
      <c r="BI125" s="52"/>
      <c r="BJ125" s="52"/>
      <c r="BK125" s="50"/>
      <c r="BL125" s="193"/>
      <c r="BM125" s="50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16"/>
      <c r="CB125" s="16"/>
    </row>
    <row r="126" spans="2:80" s="27" customFormat="1" ht="11.25" customHeight="1">
      <c r="B126" s="26"/>
      <c r="C126" s="15"/>
      <c r="D126" s="15"/>
      <c r="E126" s="15"/>
      <c r="F126" s="15"/>
      <c r="G126" s="15"/>
      <c r="H126" s="15"/>
      <c r="I126" s="15"/>
      <c r="J126" s="15"/>
      <c r="K126" s="15"/>
      <c r="L126" s="214"/>
      <c r="M126" s="214"/>
      <c r="N126" s="15"/>
      <c r="O126" s="15"/>
      <c r="P126" s="15"/>
      <c r="Q126" s="15"/>
      <c r="R126" s="15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187"/>
      <c r="BC126" s="187"/>
      <c r="BD126" s="52"/>
      <c r="BE126" s="52"/>
      <c r="BF126" s="52"/>
      <c r="BG126" s="52"/>
      <c r="BH126" s="52"/>
      <c r="BI126" s="52"/>
      <c r="BJ126" s="52"/>
      <c r="BK126" s="50"/>
      <c r="BL126" s="193"/>
      <c r="BM126" s="50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16"/>
      <c r="CB126" s="16"/>
    </row>
    <row r="127" spans="2:80" s="27" customFormat="1" ht="11.25" customHeight="1">
      <c r="B127" s="26"/>
      <c r="C127" s="15"/>
      <c r="D127" s="15"/>
      <c r="E127" s="15"/>
      <c r="F127" s="15"/>
      <c r="G127" s="15"/>
      <c r="H127" s="15"/>
      <c r="I127" s="15"/>
      <c r="J127" s="15"/>
      <c r="K127" s="15"/>
      <c r="L127" s="214"/>
      <c r="M127" s="214"/>
      <c r="N127" s="15"/>
      <c r="O127" s="15"/>
      <c r="P127" s="15"/>
      <c r="Q127" s="15"/>
      <c r="R127" s="15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187"/>
      <c r="BC127" s="187"/>
      <c r="BD127" s="52"/>
      <c r="BE127" s="52"/>
      <c r="BF127" s="52"/>
      <c r="BG127" s="52"/>
      <c r="BH127" s="52"/>
      <c r="BI127" s="52"/>
      <c r="BJ127" s="52"/>
      <c r="BK127" s="50"/>
      <c r="BL127" s="193"/>
      <c r="BM127" s="50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16"/>
      <c r="CB127" s="16"/>
    </row>
    <row r="128" spans="2:80" s="27" customFormat="1" ht="11.25" customHeight="1">
      <c r="B128" s="26"/>
      <c r="C128" s="15"/>
      <c r="D128" s="15"/>
      <c r="E128" s="15"/>
      <c r="F128" s="15"/>
      <c r="G128" s="15"/>
      <c r="H128" s="15"/>
      <c r="I128" s="15"/>
      <c r="J128" s="15"/>
      <c r="K128" s="15"/>
      <c r="L128" s="214"/>
      <c r="M128" s="214"/>
      <c r="N128" s="15"/>
      <c r="O128" s="15"/>
      <c r="P128" s="15"/>
      <c r="Q128" s="15"/>
      <c r="R128" s="15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187"/>
      <c r="BC128" s="187"/>
      <c r="BD128" s="52"/>
      <c r="BE128" s="52"/>
      <c r="BF128" s="52"/>
      <c r="BG128" s="52"/>
      <c r="BH128" s="52"/>
      <c r="BI128" s="52"/>
      <c r="BJ128" s="52"/>
      <c r="BK128" s="50"/>
      <c r="BL128" s="193"/>
      <c r="BM128" s="50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16"/>
      <c r="CB128" s="16"/>
    </row>
    <row r="129" spans="2:80" s="27" customFormat="1" ht="11.25" customHeight="1">
      <c r="B129" s="26"/>
      <c r="C129" s="15"/>
      <c r="D129" s="15"/>
      <c r="E129" s="15"/>
      <c r="F129" s="15"/>
      <c r="G129" s="15"/>
      <c r="H129" s="15"/>
      <c r="I129" s="15"/>
      <c r="J129" s="15"/>
      <c r="K129" s="15"/>
      <c r="L129" s="214"/>
      <c r="M129" s="214"/>
      <c r="N129" s="15"/>
      <c r="O129" s="15"/>
      <c r="P129" s="15"/>
      <c r="Q129" s="15"/>
      <c r="R129" s="15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187"/>
      <c r="BC129" s="187"/>
      <c r="BD129" s="52"/>
      <c r="BE129" s="52"/>
      <c r="BF129" s="52"/>
      <c r="BG129" s="52"/>
      <c r="BH129" s="52"/>
      <c r="BI129" s="52"/>
      <c r="BJ129" s="52"/>
      <c r="BK129" s="50"/>
      <c r="BL129" s="193"/>
      <c r="BM129" s="50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16"/>
      <c r="CB129" s="16"/>
    </row>
    <row r="130" spans="2:80" s="27" customFormat="1" ht="11.25" customHeight="1">
      <c r="B130" s="26"/>
      <c r="C130" s="15"/>
      <c r="D130" s="15"/>
      <c r="E130" s="15"/>
      <c r="F130" s="15"/>
      <c r="G130" s="15"/>
      <c r="H130" s="15"/>
      <c r="I130" s="15"/>
      <c r="J130" s="15"/>
      <c r="K130" s="15"/>
      <c r="L130" s="214"/>
      <c r="M130" s="214"/>
      <c r="N130" s="15"/>
      <c r="O130" s="15"/>
      <c r="P130" s="15"/>
      <c r="Q130" s="15"/>
      <c r="R130" s="15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187"/>
      <c r="BC130" s="187"/>
      <c r="BD130" s="52"/>
      <c r="BE130" s="52"/>
      <c r="BF130" s="52"/>
      <c r="BG130" s="52"/>
      <c r="BH130" s="52"/>
      <c r="BI130" s="52"/>
      <c r="BJ130" s="52"/>
      <c r="BK130" s="50"/>
      <c r="BL130" s="193"/>
      <c r="BM130" s="50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16"/>
      <c r="CB130" s="16"/>
    </row>
    <row r="131" spans="2:80" s="27" customFormat="1" ht="11.25" customHeight="1">
      <c r="B131" s="26"/>
      <c r="C131" s="15"/>
      <c r="D131" s="15"/>
      <c r="E131" s="15"/>
      <c r="F131" s="15"/>
      <c r="G131" s="15"/>
      <c r="H131" s="15"/>
      <c r="I131" s="15"/>
      <c r="J131" s="15"/>
      <c r="K131" s="15"/>
      <c r="L131" s="214"/>
      <c r="M131" s="214"/>
      <c r="N131" s="15"/>
      <c r="O131" s="15"/>
      <c r="P131" s="15"/>
      <c r="Q131" s="15"/>
      <c r="R131" s="15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187"/>
      <c r="BC131" s="187"/>
      <c r="BD131" s="52"/>
      <c r="BE131" s="52"/>
      <c r="BF131" s="52"/>
      <c r="BG131" s="52"/>
      <c r="BH131" s="52"/>
      <c r="BI131" s="52"/>
      <c r="BJ131" s="52"/>
      <c r="BK131" s="50"/>
      <c r="BL131" s="193"/>
      <c r="BM131" s="50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16"/>
      <c r="CB131" s="16"/>
    </row>
    <row r="132" spans="2:80" s="27" customFormat="1" ht="11.25" customHeight="1">
      <c r="B132" s="26"/>
      <c r="C132" s="15"/>
      <c r="D132" s="15"/>
      <c r="E132" s="15"/>
      <c r="F132" s="15"/>
      <c r="G132" s="15"/>
      <c r="H132" s="15"/>
      <c r="I132" s="15"/>
      <c r="J132" s="15"/>
      <c r="K132" s="15"/>
      <c r="L132" s="214"/>
      <c r="M132" s="214"/>
      <c r="N132" s="15"/>
      <c r="O132" s="15"/>
      <c r="P132" s="15"/>
      <c r="Q132" s="15"/>
      <c r="R132" s="15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187"/>
      <c r="BC132" s="187"/>
      <c r="BD132" s="52"/>
      <c r="BE132" s="52"/>
      <c r="BF132" s="52"/>
      <c r="BG132" s="52"/>
      <c r="BH132" s="52"/>
      <c r="BI132" s="52"/>
      <c r="BJ132" s="52"/>
      <c r="BK132" s="50"/>
      <c r="BL132" s="193"/>
      <c r="BM132" s="50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16"/>
      <c r="CB132" s="16"/>
    </row>
    <row r="133" spans="2:80" s="27" customFormat="1" ht="11.25" customHeight="1">
      <c r="B133" s="26"/>
      <c r="C133" s="15"/>
      <c r="D133" s="15"/>
      <c r="E133" s="15"/>
      <c r="F133" s="15"/>
      <c r="G133" s="15"/>
      <c r="H133" s="15"/>
      <c r="I133" s="15"/>
      <c r="J133" s="15"/>
      <c r="K133" s="15"/>
      <c r="L133" s="214"/>
      <c r="M133" s="214"/>
      <c r="N133" s="15"/>
      <c r="O133" s="15"/>
      <c r="P133" s="15"/>
      <c r="Q133" s="15"/>
      <c r="R133" s="15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187"/>
      <c r="BC133" s="187"/>
      <c r="BD133" s="52"/>
      <c r="BE133" s="52"/>
      <c r="BF133" s="52"/>
      <c r="BG133" s="52"/>
      <c r="BH133" s="52"/>
      <c r="BI133" s="52"/>
      <c r="BJ133" s="52"/>
      <c r="BK133" s="50"/>
      <c r="BL133" s="193"/>
      <c r="BM133" s="50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16"/>
      <c r="CB133" s="16"/>
    </row>
    <row r="134" spans="2:80" s="27" customFormat="1" ht="11.25" customHeight="1">
      <c r="B134" s="26"/>
      <c r="C134" s="15"/>
      <c r="D134" s="15"/>
      <c r="E134" s="15"/>
      <c r="F134" s="15"/>
      <c r="G134" s="15"/>
      <c r="H134" s="15"/>
      <c r="I134" s="15"/>
      <c r="J134" s="15"/>
      <c r="K134" s="15"/>
      <c r="L134" s="214"/>
      <c r="M134" s="214"/>
      <c r="N134" s="15"/>
      <c r="O134" s="15"/>
      <c r="P134" s="15"/>
      <c r="Q134" s="15"/>
      <c r="R134" s="15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187"/>
      <c r="BC134" s="187"/>
      <c r="BD134" s="52"/>
      <c r="BE134" s="52"/>
      <c r="BF134" s="52"/>
      <c r="BG134" s="52"/>
      <c r="BH134" s="52"/>
      <c r="BI134" s="52"/>
      <c r="BJ134" s="52"/>
      <c r="BK134" s="50"/>
      <c r="BL134" s="193"/>
      <c r="BM134" s="50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16"/>
      <c r="CB134" s="16"/>
    </row>
    <row r="135" spans="2:80" s="27" customFormat="1" ht="11.25" customHeight="1">
      <c r="B135" s="26"/>
      <c r="C135" s="15"/>
      <c r="D135" s="15"/>
      <c r="E135" s="15"/>
      <c r="F135" s="15"/>
      <c r="G135" s="15"/>
      <c r="H135" s="15"/>
      <c r="I135" s="15"/>
      <c r="J135" s="15"/>
      <c r="K135" s="15"/>
      <c r="L135" s="214"/>
      <c r="M135" s="214"/>
      <c r="N135" s="15"/>
      <c r="O135" s="15"/>
      <c r="P135" s="15"/>
      <c r="Q135" s="15"/>
      <c r="R135" s="15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187"/>
      <c r="BC135" s="187"/>
      <c r="BD135" s="52"/>
      <c r="BE135" s="52"/>
      <c r="BF135" s="52"/>
      <c r="BG135" s="52"/>
      <c r="BH135" s="52"/>
      <c r="BI135" s="52"/>
      <c r="BJ135" s="52"/>
      <c r="BK135" s="50"/>
      <c r="BL135" s="193"/>
      <c r="BM135" s="50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16"/>
      <c r="CB135" s="16"/>
    </row>
    <row r="136" spans="2:80" s="27" customFormat="1" ht="11.25" customHeight="1">
      <c r="B136" s="26"/>
      <c r="C136" s="15"/>
      <c r="D136" s="15"/>
      <c r="E136" s="15"/>
      <c r="F136" s="15"/>
      <c r="G136" s="15"/>
      <c r="H136" s="15"/>
      <c r="I136" s="15"/>
      <c r="J136" s="15"/>
      <c r="K136" s="15"/>
      <c r="L136" s="214"/>
      <c r="M136" s="214"/>
      <c r="N136" s="15"/>
      <c r="O136" s="15"/>
      <c r="P136" s="15"/>
      <c r="Q136" s="15"/>
      <c r="R136" s="15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187"/>
      <c r="BC136" s="187"/>
      <c r="BD136" s="52"/>
      <c r="BE136" s="52"/>
      <c r="BF136" s="52"/>
      <c r="BG136" s="52"/>
      <c r="BH136" s="52"/>
      <c r="BI136" s="52"/>
      <c r="BJ136" s="52"/>
      <c r="BK136" s="50"/>
      <c r="BL136" s="193"/>
      <c r="BM136" s="50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16"/>
      <c r="CB136" s="16"/>
    </row>
    <row r="137" spans="2:80" s="27" customFormat="1" ht="11.25" customHeight="1">
      <c r="B137" s="26"/>
      <c r="C137" s="15"/>
      <c r="D137" s="15"/>
      <c r="E137" s="15"/>
      <c r="F137" s="15"/>
      <c r="G137" s="15"/>
      <c r="H137" s="15"/>
      <c r="I137" s="15"/>
      <c r="J137" s="15"/>
      <c r="K137" s="15"/>
      <c r="L137" s="214"/>
      <c r="M137" s="214"/>
      <c r="N137" s="15"/>
      <c r="O137" s="15"/>
      <c r="P137" s="15"/>
      <c r="Q137" s="15"/>
      <c r="R137" s="15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187"/>
      <c r="BC137" s="187"/>
      <c r="BD137" s="52"/>
      <c r="BE137" s="52"/>
      <c r="BF137" s="52"/>
      <c r="BG137" s="52"/>
      <c r="BH137" s="52"/>
      <c r="BI137" s="52"/>
      <c r="BJ137" s="52"/>
      <c r="BK137" s="50"/>
      <c r="BL137" s="193"/>
      <c r="BM137" s="50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16"/>
      <c r="CB137" s="16"/>
    </row>
    <row r="138" spans="2:80" s="27" customFormat="1" ht="11.25" customHeight="1">
      <c r="B138" s="26"/>
      <c r="C138" s="15"/>
      <c r="D138" s="15"/>
      <c r="E138" s="15"/>
      <c r="F138" s="15"/>
      <c r="G138" s="15"/>
      <c r="H138" s="15"/>
      <c r="I138" s="15"/>
      <c r="J138" s="15"/>
      <c r="K138" s="15"/>
      <c r="L138" s="214"/>
      <c r="M138" s="214"/>
      <c r="N138" s="15"/>
      <c r="O138" s="15"/>
      <c r="P138" s="15"/>
      <c r="Q138" s="15"/>
      <c r="R138" s="15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187"/>
      <c r="BC138" s="187"/>
      <c r="BD138" s="52"/>
      <c r="BE138" s="52"/>
      <c r="BF138" s="52"/>
      <c r="BG138" s="52"/>
      <c r="BH138" s="52"/>
      <c r="BI138" s="52"/>
      <c r="BJ138" s="52"/>
      <c r="BK138" s="50"/>
      <c r="BL138" s="193"/>
      <c r="BM138" s="50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16"/>
      <c r="CB138" s="16"/>
    </row>
    <row r="139" spans="2:80" s="27" customFormat="1" ht="11.25" customHeight="1">
      <c r="B139" s="26"/>
      <c r="C139" s="15"/>
      <c r="D139" s="15"/>
      <c r="E139" s="15"/>
      <c r="F139" s="15"/>
      <c r="G139" s="15"/>
      <c r="H139" s="15"/>
      <c r="I139" s="15"/>
      <c r="J139" s="15"/>
      <c r="K139" s="15"/>
      <c r="L139" s="214"/>
      <c r="M139" s="214"/>
      <c r="N139" s="15"/>
      <c r="O139" s="15"/>
      <c r="P139" s="15"/>
      <c r="Q139" s="15"/>
      <c r="R139" s="15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187"/>
      <c r="BC139" s="187"/>
      <c r="BD139" s="52"/>
      <c r="BE139" s="52"/>
      <c r="BF139" s="52"/>
      <c r="BG139" s="52"/>
      <c r="BH139" s="52"/>
      <c r="BI139" s="52"/>
      <c r="BJ139" s="52"/>
      <c r="BK139" s="50"/>
      <c r="BL139" s="193"/>
      <c r="BM139" s="50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16"/>
      <c r="CB139" s="16"/>
    </row>
    <row r="140" spans="2:80" s="27" customFormat="1" ht="11.25" customHeight="1">
      <c r="B140" s="26"/>
      <c r="C140" s="15"/>
      <c r="D140" s="15"/>
      <c r="E140" s="15"/>
      <c r="F140" s="15"/>
      <c r="G140" s="15"/>
      <c r="H140" s="15"/>
      <c r="I140" s="15"/>
      <c r="J140" s="15"/>
      <c r="K140" s="15"/>
      <c r="L140" s="214"/>
      <c r="M140" s="214"/>
      <c r="N140" s="15"/>
      <c r="O140" s="15"/>
      <c r="P140" s="15"/>
      <c r="Q140" s="15"/>
      <c r="R140" s="15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187"/>
      <c r="BC140" s="187"/>
      <c r="BD140" s="52"/>
      <c r="BE140" s="52"/>
      <c r="BF140" s="52"/>
      <c r="BG140" s="52"/>
      <c r="BH140" s="52"/>
      <c r="BI140" s="52"/>
      <c r="BJ140" s="52"/>
      <c r="BK140" s="50"/>
      <c r="BL140" s="193"/>
      <c r="BM140" s="50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16"/>
      <c r="CB140" s="16"/>
    </row>
    <row r="141" spans="2:80" s="27" customFormat="1" ht="11.25" customHeight="1">
      <c r="B141" s="26"/>
      <c r="C141" s="15"/>
      <c r="D141" s="15"/>
      <c r="E141" s="15"/>
      <c r="F141" s="15"/>
      <c r="G141" s="15"/>
      <c r="H141" s="15"/>
      <c r="I141" s="15"/>
      <c r="J141" s="15"/>
      <c r="K141" s="15"/>
      <c r="L141" s="214"/>
      <c r="M141" s="214"/>
      <c r="N141" s="15"/>
      <c r="O141" s="15"/>
      <c r="P141" s="15"/>
      <c r="Q141" s="15"/>
      <c r="R141" s="15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187"/>
      <c r="BC141" s="187"/>
      <c r="BD141" s="52"/>
      <c r="BE141" s="52"/>
      <c r="BF141" s="52"/>
      <c r="BG141" s="52"/>
      <c r="BH141" s="52"/>
      <c r="BI141" s="52"/>
      <c r="BJ141" s="52"/>
      <c r="BK141" s="50"/>
      <c r="BL141" s="193"/>
      <c r="BM141" s="50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16"/>
      <c r="CB141" s="16"/>
    </row>
    <row r="142" spans="2:80" s="27" customFormat="1" ht="11.25" customHeight="1">
      <c r="B142" s="26"/>
      <c r="C142" s="15"/>
      <c r="D142" s="15"/>
      <c r="E142" s="15"/>
      <c r="F142" s="15"/>
      <c r="G142" s="15"/>
      <c r="H142" s="15"/>
      <c r="I142" s="15"/>
      <c r="J142" s="15"/>
      <c r="K142" s="15"/>
      <c r="L142" s="214"/>
      <c r="M142" s="214"/>
      <c r="N142" s="15"/>
      <c r="O142" s="15"/>
      <c r="P142" s="15"/>
      <c r="Q142" s="15"/>
      <c r="R142" s="15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187"/>
      <c r="BC142" s="187"/>
      <c r="BD142" s="52"/>
      <c r="BE142" s="52"/>
      <c r="BF142" s="52"/>
      <c r="BG142" s="52"/>
      <c r="BH142" s="52"/>
      <c r="BI142" s="52"/>
      <c r="BJ142" s="52"/>
      <c r="BK142" s="50"/>
      <c r="BL142" s="193"/>
      <c r="BM142" s="50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16"/>
      <c r="CB142" s="16"/>
    </row>
    <row r="143" spans="2:80" s="27" customFormat="1" ht="11.25" customHeight="1">
      <c r="B143" s="26"/>
      <c r="C143" s="15"/>
      <c r="D143" s="15"/>
      <c r="E143" s="15"/>
      <c r="F143" s="15"/>
      <c r="G143" s="15"/>
      <c r="H143" s="15"/>
      <c r="I143" s="15"/>
      <c r="J143" s="15"/>
      <c r="K143" s="15"/>
      <c r="L143" s="214"/>
      <c r="M143" s="214"/>
      <c r="N143" s="15"/>
      <c r="O143" s="15"/>
      <c r="P143" s="15"/>
      <c r="Q143" s="15"/>
      <c r="R143" s="15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187"/>
      <c r="BC143" s="187"/>
      <c r="BD143" s="52"/>
      <c r="BE143" s="52"/>
      <c r="BF143" s="52"/>
      <c r="BG143" s="52"/>
      <c r="BH143" s="52"/>
      <c r="BI143" s="52"/>
      <c r="BJ143" s="52"/>
      <c r="BK143" s="50"/>
      <c r="BL143" s="193"/>
      <c r="BM143" s="50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16"/>
      <c r="CB143" s="16"/>
    </row>
    <row r="144" spans="2:80" s="27" customFormat="1" ht="11.25" customHeight="1">
      <c r="B144" s="26"/>
      <c r="C144" s="15"/>
      <c r="D144" s="15"/>
      <c r="E144" s="15"/>
      <c r="F144" s="15"/>
      <c r="G144" s="15"/>
      <c r="H144" s="15"/>
      <c r="I144" s="15"/>
      <c r="J144" s="15"/>
      <c r="K144" s="15"/>
      <c r="L144" s="214"/>
      <c r="M144" s="214"/>
      <c r="N144" s="15"/>
      <c r="O144" s="15"/>
      <c r="P144" s="15"/>
      <c r="Q144" s="15"/>
      <c r="R144" s="15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187"/>
      <c r="BC144" s="187"/>
      <c r="BD144" s="52"/>
      <c r="BE144" s="52"/>
      <c r="BF144" s="52"/>
      <c r="BG144" s="52"/>
      <c r="BH144" s="52"/>
      <c r="BI144" s="52"/>
      <c r="BJ144" s="52"/>
      <c r="BK144" s="50"/>
      <c r="BL144" s="193"/>
      <c r="BM144" s="50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16"/>
      <c r="CB144" s="16"/>
    </row>
    <row r="145" spans="2:80" s="27" customFormat="1" ht="11.25" customHeight="1">
      <c r="B145" s="26"/>
      <c r="C145" s="15"/>
      <c r="D145" s="15"/>
      <c r="E145" s="15"/>
      <c r="F145" s="15"/>
      <c r="G145" s="15"/>
      <c r="H145" s="15"/>
      <c r="I145" s="15"/>
      <c r="J145" s="15"/>
      <c r="K145" s="15"/>
      <c r="L145" s="214"/>
      <c r="M145" s="214"/>
      <c r="N145" s="15"/>
      <c r="O145" s="15"/>
      <c r="P145" s="15"/>
      <c r="Q145" s="15"/>
      <c r="R145" s="15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187"/>
      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  <c r="BM145" s="50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16"/>
      <c r="CB145" s="16"/>
    </row>
    <row r="146" spans="2:80" s="27" customFormat="1" ht="11.25" customHeight="1">
      <c r="B146" s="26"/>
      <c r="C146" s="15"/>
      <c r="D146" s="15"/>
      <c r="E146" s="15"/>
      <c r="F146" s="15"/>
      <c r="G146" s="15"/>
      <c r="H146" s="15"/>
      <c r="I146" s="15"/>
      <c r="J146" s="15"/>
      <c r="K146" s="15"/>
      <c r="L146" s="214"/>
      <c r="M146" s="214"/>
      <c r="N146" s="15"/>
      <c r="O146" s="15"/>
      <c r="P146" s="15"/>
      <c r="Q146" s="15"/>
      <c r="R146" s="15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187"/>
      <c r="BC146" s="187"/>
      <c r="BD146" s="52"/>
      <c r="BE146" s="52"/>
      <c r="BF146" s="52"/>
      <c r="BG146" s="52"/>
      <c r="BH146" s="52"/>
      <c r="BI146" s="52"/>
      <c r="BJ146" s="52"/>
      <c r="BK146" s="50"/>
      <c r="BL146" s="193"/>
      <c r="BM146" s="50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16"/>
      <c r="CB146" s="16"/>
    </row>
    <row r="147" spans="2:80" s="27" customFormat="1" ht="11.25" customHeight="1">
      <c r="B147" s="26"/>
      <c r="C147" s="15"/>
      <c r="D147" s="15"/>
      <c r="E147" s="15"/>
      <c r="F147" s="15"/>
      <c r="G147" s="15"/>
      <c r="H147" s="15"/>
      <c r="I147" s="15"/>
      <c r="J147" s="15"/>
      <c r="K147" s="15"/>
      <c r="L147" s="214"/>
      <c r="M147" s="214"/>
      <c r="N147" s="15"/>
      <c r="O147" s="15"/>
      <c r="P147" s="15"/>
      <c r="Q147" s="15"/>
      <c r="R147" s="15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187"/>
      <c r="BC147" s="187"/>
      <c r="BD147" s="52"/>
      <c r="BE147" s="52"/>
      <c r="BF147" s="52"/>
      <c r="BG147" s="52"/>
      <c r="BH147" s="52"/>
      <c r="BI147" s="52"/>
      <c r="BJ147" s="52"/>
      <c r="BK147" s="50"/>
      <c r="BL147" s="193"/>
      <c r="BM147" s="50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16"/>
      <c r="CB147" s="16"/>
    </row>
    <row r="148" spans="2:80" s="27" customFormat="1" ht="11.25" customHeight="1">
      <c r="B148" s="26"/>
      <c r="C148" s="15"/>
      <c r="D148" s="15"/>
      <c r="E148" s="15"/>
      <c r="F148" s="15"/>
      <c r="G148" s="15"/>
      <c r="H148" s="15"/>
      <c r="I148" s="15"/>
      <c r="J148" s="15"/>
      <c r="K148" s="15"/>
      <c r="L148" s="214"/>
      <c r="M148" s="214"/>
      <c r="N148" s="15"/>
      <c r="O148" s="15"/>
      <c r="P148" s="15"/>
      <c r="Q148" s="15"/>
      <c r="R148" s="15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187"/>
      <c r="BC148" s="187"/>
      <c r="BD148" s="52"/>
      <c r="BE148" s="52"/>
      <c r="BF148" s="52"/>
      <c r="BG148" s="52"/>
      <c r="BH148" s="52"/>
      <c r="BI148" s="52"/>
      <c r="BJ148" s="52"/>
      <c r="BK148" s="50"/>
      <c r="BL148" s="193"/>
      <c r="BM148" s="50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16"/>
      <c r="CB148" s="16"/>
    </row>
    <row r="149" spans="2:80" s="27" customFormat="1" ht="11.25" customHeight="1">
      <c r="B149" s="26"/>
      <c r="C149" s="15"/>
      <c r="D149" s="15"/>
      <c r="E149" s="15"/>
      <c r="F149" s="15"/>
      <c r="G149" s="15"/>
      <c r="H149" s="15"/>
      <c r="I149" s="15"/>
      <c r="J149" s="15"/>
      <c r="K149" s="15"/>
      <c r="L149" s="214"/>
      <c r="M149" s="214"/>
      <c r="N149" s="15"/>
      <c r="O149" s="15"/>
      <c r="P149" s="15"/>
      <c r="Q149" s="15"/>
      <c r="R149" s="15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187"/>
      <c r="BC149" s="187"/>
      <c r="BD149" s="52"/>
      <c r="BE149" s="52"/>
      <c r="BF149" s="52"/>
      <c r="BG149" s="52"/>
      <c r="BH149" s="52"/>
      <c r="BI149" s="52"/>
      <c r="BJ149" s="52"/>
      <c r="BK149" s="50"/>
      <c r="BL149" s="193"/>
      <c r="BM149" s="50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16"/>
      <c r="CB149" s="16"/>
    </row>
    <row r="150" spans="2:80" s="27" customFormat="1" ht="11.25" customHeight="1">
      <c r="B150" s="26"/>
      <c r="C150" s="15"/>
      <c r="D150" s="15"/>
      <c r="E150" s="15"/>
      <c r="F150" s="15"/>
      <c r="G150" s="15"/>
      <c r="H150" s="15"/>
      <c r="I150" s="15"/>
      <c r="J150" s="15"/>
      <c r="K150" s="15"/>
      <c r="L150" s="214"/>
      <c r="M150" s="214"/>
      <c r="N150" s="15"/>
      <c r="O150" s="15"/>
      <c r="P150" s="15"/>
      <c r="Q150" s="15"/>
      <c r="R150" s="15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187"/>
      <c r="BC150" s="187"/>
      <c r="BD150" s="52"/>
      <c r="BE150" s="52"/>
      <c r="BF150" s="52"/>
      <c r="BG150" s="52"/>
      <c r="BH150" s="52"/>
      <c r="BI150" s="52"/>
      <c r="BJ150" s="52"/>
      <c r="BK150" s="50"/>
      <c r="BL150" s="193"/>
      <c r="BM150" s="50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16"/>
      <c r="CB150" s="16"/>
    </row>
    <row r="151" spans="2:80" s="27" customFormat="1" ht="11.25" customHeight="1">
      <c r="B151" s="26"/>
      <c r="C151" s="15"/>
      <c r="D151" s="15"/>
      <c r="E151" s="15"/>
      <c r="F151" s="15"/>
      <c r="G151" s="15"/>
      <c r="H151" s="15"/>
      <c r="I151" s="15"/>
      <c r="J151" s="15"/>
      <c r="K151" s="15"/>
      <c r="L151" s="214"/>
      <c r="M151" s="214"/>
      <c r="N151" s="15"/>
      <c r="O151" s="15"/>
      <c r="P151" s="15"/>
      <c r="Q151" s="15"/>
      <c r="R151" s="15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187"/>
      <c r="BC151" s="187"/>
      <c r="BD151" s="52"/>
      <c r="BE151" s="52"/>
      <c r="BF151" s="52"/>
      <c r="BG151" s="52"/>
      <c r="BH151" s="52"/>
      <c r="BI151" s="52"/>
      <c r="BJ151" s="52"/>
      <c r="BK151" s="50"/>
      <c r="BL151" s="193"/>
      <c r="BM151" s="50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16"/>
      <c r="CB151" s="16"/>
    </row>
    <row r="152" spans="2:80" s="27" customFormat="1" ht="11.25" customHeight="1">
      <c r="B152" s="26"/>
      <c r="C152" s="15"/>
      <c r="D152" s="15"/>
      <c r="E152" s="15"/>
      <c r="F152" s="15"/>
      <c r="G152" s="15"/>
      <c r="H152" s="15"/>
      <c r="I152" s="15"/>
      <c r="J152" s="15"/>
      <c r="K152" s="15"/>
      <c r="L152" s="214"/>
      <c r="M152" s="214"/>
      <c r="N152" s="15"/>
      <c r="O152" s="15"/>
      <c r="P152" s="15"/>
      <c r="Q152" s="15"/>
      <c r="R152" s="15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187"/>
      <c r="BC152" s="187"/>
      <c r="BD152" s="52"/>
      <c r="BE152" s="52"/>
      <c r="BF152" s="52"/>
      <c r="BG152" s="52"/>
      <c r="BH152" s="52"/>
      <c r="BI152" s="52"/>
      <c r="BJ152" s="52"/>
      <c r="BK152" s="50"/>
      <c r="BL152" s="193"/>
      <c r="BM152" s="50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16"/>
      <c r="CB152" s="16"/>
    </row>
    <row r="153" spans="2:80" s="27" customFormat="1" ht="11.25" customHeight="1">
      <c r="B153" s="26"/>
      <c r="C153" s="15"/>
      <c r="D153" s="15"/>
      <c r="E153" s="15"/>
      <c r="F153" s="15"/>
      <c r="G153" s="15"/>
      <c r="H153" s="15"/>
      <c r="I153" s="15"/>
      <c r="J153" s="15"/>
      <c r="K153" s="15"/>
      <c r="L153" s="214"/>
      <c r="M153" s="214"/>
      <c r="N153" s="15"/>
      <c r="O153" s="15"/>
      <c r="P153" s="15"/>
      <c r="Q153" s="15"/>
      <c r="R153" s="15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187"/>
      <c r="BC153" s="187"/>
      <c r="BD153" s="52"/>
      <c r="BE153" s="52"/>
      <c r="BF153" s="52"/>
      <c r="BG153" s="52"/>
      <c r="BH153" s="52"/>
      <c r="BI153" s="52"/>
      <c r="BJ153" s="52"/>
      <c r="BK153" s="50"/>
      <c r="BL153" s="193"/>
      <c r="BM153" s="50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16"/>
      <c r="CB153" s="16"/>
    </row>
    <row r="154" spans="2:80" s="27" customFormat="1" ht="11.25" customHeight="1">
      <c r="B154" s="26"/>
      <c r="C154" s="15"/>
      <c r="D154" s="15"/>
      <c r="E154" s="15"/>
      <c r="F154" s="15"/>
      <c r="G154" s="15"/>
      <c r="H154" s="15"/>
      <c r="I154" s="15"/>
      <c r="J154" s="15"/>
      <c r="K154" s="15"/>
      <c r="L154" s="214"/>
      <c r="M154" s="214"/>
      <c r="N154" s="15"/>
      <c r="O154" s="15"/>
      <c r="P154" s="15"/>
      <c r="Q154" s="15"/>
      <c r="R154" s="15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187"/>
      <c r="BC154" s="187"/>
      <c r="BD154" s="52"/>
      <c r="BE154" s="52"/>
      <c r="BF154" s="52"/>
      <c r="BG154" s="52"/>
      <c r="BH154" s="52"/>
      <c r="BI154" s="52"/>
      <c r="BJ154" s="52"/>
      <c r="BK154" s="50"/>
      <c r="BL154" s="193"/>
      <c r="BM154" s="50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16"/>
      <c r="CB154" s="16"/>
    </row>
    <row r="155" spans="2:80" s="27" customFormat="1" ht="11.25" customHeight="1">
      <c r="B155" s="26"/>
      <c r="C155" s="15"/>
      <c r="D155" s="15"/>
      <c r="E155" s="15"/>
      <c r="F155" s="15"/>
      <c r="G155" s="15"/>
      <c r="H155" s="15"/>
      <c r="I155" s="15"/>
      <c r="J155" s="15"/>
      <c r="K155" s="15"/>
      <c r="L155" s="214"/>
      <c r="M155" s="214"/>
      <c r="N155" s="15"/>
      <c r="O155" s="15"/>
      <c r="P155" s="15"/>
      <c r="Q155" s="15"/>
      <c r="R155" s="15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187"/>
      <c r="BC155" s="187"/>
      <c r="BD155" s="52"/>
      <c r="BE155" s="52"/>
      <c r="BF155" s="52"/>
      <c r="BG155" s="52"/>
      <c r="BH155" s="52"/>
      <c r="BI155" s="52"/>
      <c r="BJ155" s="52"/>
      <c r="BK155" s="50"/>
      <c r="BL155" s="193"/>
      <c r="BM155" s="50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16"/>
      <c r="CB155" s="16"/>
    </row>
    <row r="156" spans="2:80" s="27" customFormat="1" ht="11.25" customHeight="1">
      <c r="B156" s="26"/>
      <c r="C156" s="15"/>
      <c r="D156" s="15"/>
      <c r="E156" s="15"/>
      <c r="F156" s="15"/>
      <c r="G156" s="15"/>
      <c r="H156" s="15"/>
      <c r="I156" s="15"/>
      <c r="J156" s="15"/>
      <c r="K156" s="15"/>
      <c r="L156" s="214"/>
      <c r="M156" s="214"/>
      <c r="N156" s="15"/>
      <c r="O156" s="15"/>
      <c r="P156" s="15"/>
      <c r="Q156" s="15"/>
      <c r="R156" s="15"/>
      <c r="S156" s="52"/>
      <c r="T156" s="52"/>
      <c r="U156" s="52"/>
      <c r="V156" s="52"/>
      <c r="W156" s="52"/>
      <c r="X156" s="52"/>
      <c r="Y156" s="52"/>
      <c r="Z156" s="52"/>
      <c r="AA156" s="52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87"/>
      <c r="BC156" s="187"/>
      <c r="BD156" s="15"/>
      <c r="BE156" s="15"/>
      <c r="BF156" s="15"/>
      <c r="BG156" s="15"/>
      <c r="BH156" s="15"/>
      <c r="BI156" s="15"/>
      <c r="BJ156" s="15"/>
      <c r="BK156" s="37"/>
      <c r="BL156" s="193"/>
      <c r="BM156" s="13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2:80" s="27" customFormat="1" ht="11.25" customHeight="1">
      <c r="B157" s="26"/>
      <c r="C157" s="15"/>
      <c r="D157" s="15"/>
      <c r="E157" s="15"/>
      <c r="F157" s="15"/>
      <c r="G157" s="15"/>
      <c r="H157" s="15"/>
      <c r="I157" s="15"/>
      <c r="J157" s="15"/>
      <c r="K157" s="15"/>
      <c r="L157" s="214"/>
      <c r="M157" s="214"/>
      <c r="N157" s="15"/>
      <c r="O157" s="15"/>
      <c r="P157" s="15"/>
      <c r="Q157" s="15"/>
      <c r="R157" s="15"/>
      <c r="S157" s="52"/>
      <c r="T157" s="52"/>
      <c r="U157" s="52"/>
      <c r="V157" s="52"/>
      <c r="W157" s="52"/>
      <c r="X157" s="52"/>
      <c r="Y157" s="52"/>
      <c r="Z157" s="52"/>
      <c r="AA157" s="52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87"/>
      <c r="BC157" s="187"/>
      <c r="BD157" s="15"/>
      <c r="BE157" s="15"/>
      <c r="BF157" s="15"/>
      <c r="BG157" s="15"/>
      <c r="BH157" s="15"/>
      <c r="BI157" s="15"/>
      <c r="BJ157" s="15"/>
      <c r="BK157" s="37"/>
      <c r="BL157" s="193"/>
      <c r="BM157" s="13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</row>
    <row r="158" spans="2:80" s="27" customFormat="1" ht="11.25" customHeight="1">
      <c r="B158" s="26"/>
      <c r="C158" s="15"/>
      <c r="D158" s="15"/>
      <c r="E158" s="15"/>
      <c r="F158" s="15"/>
      <c r="G158" s="15"/>
      <c r="H158" s="15"/>
      <c r="I158" s="15"/>
      <c r="J158" s="15"/>
      <c r="K158" s="15"/>
      <c r="L158" s="214"/>
      <c r="M158" s="214"/>
      <c r="N158" s="15"/>
      <c r="O158" s="15"/>
      <c r="P158" s="15"/>
      <c r="Q158" s="15"/>
      <c r="R158" s="15"/>
      <c r="S158" s="52"/>
      <c r="T158" s="52"/>
      <c r="U158" s="52"/>
      <c r="V158" s="52"/>
      <c r="W158" s="52"/>
      <c r="X158" s="52"/>
      <c r="Y158" s="52"/>
      <c r="Z158" s="52"/>
      <c r="AA158" s="52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87"/>
      <c r="BC158" s="187"/>
      <c r="BD158" s="15"/>
      <c r="BE158" s="15"/>
      <c r="BF158" s="15"/>
      <c r="BG158" s="15"/>
      <c r="BH158" s="15"/>
      <c r="BI158" s="15"/>
      <c r="BJ158" s="15"/>
      <c r="BK158" s="37"/>
      <c r="BL158" s="193"/>
      <c r="BM158" s="13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</row>
    <row r="159" spans="2:80" s="27" customFormat="1" ht="11.25" customHeight="1">
      <c r="B159" s="26"/>
      <c r="C159" s="15"/>
      <c r="D159" s="15"/>
      <c r="E159" s="15"/>
      <c r="F159" s="15"/>
      <c r="G159" s="15"/>
      <c r="H159" s="15"/>
      <c r="I159" s="15"/>
      <c r="J159" s="15"/>
      <c r="K159" s="15"/>
      <c r="L159" s="214"/>
      <c r="M159" s="214"/>
      <c r="N159" s="15"/>
      <c r="O159" s="15"/>
      <c r="P159" s="15"/>
      <c r="Q159" s="15"/>
      <c r="R159" s="15"/>
      <c r="S159" s="52"/>
      <c r="T159" s="52"/>
      <c r="U159" s="52"/>
      <c r="V159" s="52"/>
      <c r="W159" s="52"/>
      <c r="X159" s="52"/>
      <c r="Y159" s="52"/>
      <c r="Z159" s="52"/>
      <c r="AA159" s="52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87"/>
      <c r="BC159" s="187"/>
      <c r="BD159" s="15"/>
      <c r="BE159" s="15"/>
      <c r="BF159" s="15"/>
      <c r="BG159" s="15"/>
      <c r="BH159" s="15"/>
      <c r="BI159" s="15"/>
      <c r="BJ159" s="15"/>
      <c r="BK159" s="37"/>
      <c r="BL159" s="193"/>
      <c r="BM159" s="13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</row>
    <row r="160" spans="2:80" s="27" customFormat="1" ht="11.25" customHeight="1">
      <c r="B160" s="26"/>
      <c r="C160" s="15"/>
      <c r="D160" s="15"/>
      <c r="E160" s="15"/>
      <c r="F160" s="15"/>
      <c r="G160" s="15"/>
      <c r="H160" s="15"/>
      <c r="I160" s="15"/>
      <c r="J160" s="15"/>
      <c r="K160" s="15"/>
      <c r="L160" s="214"/>
      <c r="M160" s="214"/>
      <c r="N160" s="15"/>
      <c r="O160" s="15"/>
      <c r="P160" s="15"/>
      <c r="Q160" s="15"/>
      <c r="R160" s="15"/>
      <c r="S160" s="52"/>
      <c r="T160" s="52"/>
      <c r="U160" s="52"/>
      <c r="V160" s="52"/>
      <c r="W160" s="52"/>
      <c r="X160" s="52"/>
      <c r="Y160" s="52"/>
      <c r="Z160" s="52"/>
      <c r="AA160" s="52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87"/>
      <c r="BC160" s="187"/>
      <c r="BD160" s="15"/>
      <c r="BE160" s="15"/>
      <c r="BF160" s="15"/>
      <c r="BG160" s="15"/>
      <c r="BH160" s="15"/>
      <c r="BI160" s="15"/>
      <c r="BJ160" s="15"/>
      <c r="BK160" s="37"/>
      <c r="BL160" s="193"/>
      <c r="BM160" s="13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</row>
    <row r="161" spans="2:80" s="27" customFormat="1" ht="11.25" customHeight="1">
      <c r="B161" s="26"/>
      <c r="C161" s="15"/>
      <c r="D161" s="15"/>
      <c r="E161" s="15"/>
      <c r="F161" s="15"/>
      <c r="G161" s="15"/>
      <c r="H161" s="15"/>
      <c r="I161" s="15"/>
      <c r="J161" s="15"/>
      <c r="K161" s="15"/>
      <c r="L161" s="214"/>
      <c r="M161" s="214"/>
      <c r="N161" s="15"/>
      <c r="O161" s="15"/>
      <c r="P161" s="15"/>
      <c r="Q161" s="15"/>
      <c r="R161" s="15"/>
      <c r="S161" s="52"/>
      <c r="T161" s="52"/>
      <c r="U161" s="52"/>
      <c r="V161" s="52"/>
      <c r="W161" s="52"/>
      <c r="X161" s="52"/>
      <c r="Y161" s="52"/>
      <c r="Z161" s="52"/>
      <c r="AA161" s="52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87"/>
      <c r="BC161" s="187"/>
      <c r="BD161" s="15"/>
      <c r="BE161" s="15"/>
      <c r="BF161" s="15"/>
      <c r="BG161" s="15"/>
      <c r="BH161" s="15"/>
      <c r="BI161" s="15"/>
      <c r="BJ161" s="15"/>
      <c r="BK161" s="37"/>
      <c r="BL161" s="193"/>
      <c r="BM161" s="13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</row>
    <row r="162" spans="2:80" s="27" customFormat="1" ht="11.25" customHeight="1">
      <c r="B162" s="26"/>
      <c r="C162" s="15"/>
      <c r="D162" s="15"/>
      <c r="E162" s="15"/>
      <c r="F162" s="15"/>
      <c r="G162" s="15"/>
      <c r="H162" s="15"/>
      <c r="I162" s="15"/>
      <c r="J162" s="15"/>
      <c r="K162" s="15"/>
      <c r="L162" s="214"/>
      <c r="M162" s="214"/>
      <c r="N162" s="15"/>
      <c r="O162" s="15"/>
      <c r="P162" s="15"/>
      <c r="Q162" s="15"/>
      <c r="R162" s="15"/>
      <c r="S162" s="52"/>
      <c r="T162" s="52"/>
      <c r="U162" s="52"/>
      <c r="V162" s="52"/>
      <c r="W162" s="52"/>
      <c r="X162" s="52"/>
      <c r="Y162" s="52"/>
      <c r="Z162" s="52"/>
      <c r="AA162" s="52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87"/>
      <c r="BC162" s="187"/>
      <c r="BD162" s="15"/>
      <c r="BE162" s="15"/>
      <c r="BF162" s="15"/>
      <c r="BG162" s="15"/>
      <c r="BH162" s="15"/>
      <c r="BI162" s="15"/>
      <c r="BJ162" s="15"/>
      <c r="BK162" s="37"/>
      <c r="BL162" s="193"/>
      <c r="BM162" s="13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</row>
    <row r="163" spans="2:80" s="27" customFormat="1" ht="11.25" customHeight="1">
      <c r="B163" s="26"/>
      <c r="C163" s="15"/>
      <c r="D163" s="15"/>
      <c r="E163" s="15"/>
      <c r="F163" s="15"/>
      <c r="G163" s="15"/>
      <c r="H163" s="15"/>
      <c r="I163" s="15"/>
      <c r="J163" s="15"/>
      <c r="K163" s="15"/>
      <c r="L163" s="214"/>
      <c r="M163" s="214"/>
      <c r="N163" s="15"/>
      <c r="O163" s="15"/>
      <c r="P163" s="15"/>
      <c r="Q163" s="15"/>
      <c r="R163" s="15"/>
      <c r="S163" s="52"/>
      <c r="T163" s="52"/>
      <c r="U163" s="52"/>
      <c r="V163" s="52"/>
      <c r="W163" s="52"/>
      <c r="X163" s="52"/>
      <c r="Y163" s="52"/>
      <c r="Z163" s="52"/>
      <c r="AA163" s="52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87"/>
      <c r="BC163" s="187"/>
      <c r="BD163" s="15"/>
      <c r="BE163" s="15"/>
      <c r="BF163" s="15"/>
      <c r="BG163" s="15"/>
      <c r="BH163" s="15"/>
      <c r="BI163" s="15"/>
      <c r="BJ163" s="15"/>
      <c r="BK163" s="37"/>
      <c r="BL163" s="193"/>
      <c r="BM163" s="13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</row>
    <row r="164" spans="2:80" s="27" customFormat="1" ht="11.25" customHeight="1">
      <c r="B164" s="26"/>
      <c r="C164" s="15"/>
      <c r="D164" s="15"/>
      <c r="E164" s="15"/>
      <c r="F164" s="15"/>
      <c r="G164" s="15"/>
      <c r="H164" s="15"/>
      <c r="I164" s="15"/>
      <c r="J164" s="15"/>
      <c r="K164" s="15"/>
      <c r="L164" s="214"/>
      <c r="M164" s="214"/>
      <c r="N164" s="15"/>
      <c r="O164" s="15"/>
      <c r="P164" s="15"/>
      <c r="Q164" s="15"/>
      <c r="R164" s="15"/>
      <c r="S164" s="52"/>
      <c r="T164" s="52"/>
      <c r="U164" s="52"/>
      <c r="V164" s="52"/>
      <c r="W164" s="52"/>
      <c r="X164" s="52"/>
      <c r="Y164" s="52"/>
      <c r="Z164" s="52"/>
      <c r="AA164" s="52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87"/>
      <c r="BC164" s="187"/>
      <c r="BD164" s="15"/>
      <c r="BE164" s="15"/>
      <c r="BF164" s="15"/>
      <c r="BG164" s="15"/>
      <c r="BH164" s="15"/>
      <c r="BI164" s="15"/>
      <c r="BJ164" s="15"/>
      <c r="BK164" s="37"/>
      <c r="BL164" s="193"/>
      <c r="BM164" s="13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</row>
    <row r="165" spans="2:80" s="27" customFormat="1" ht="11.25" customHeight="1">
      <c r="B165" s="26"/>
      <c r="C165" s="15"/>
      <c r="D165" s="15"/>
      <c r="E165" s="15"/>
      <c r="F165" s="15"/>
      <c r="G165" s="15"/>
      <c r="H165" s="15"/>
      <c r="I165" s="15"/>
      <c r="J165" s="15"/>
      <c r="K165" s="15"/>
      <c r="L165" s="214"/>
      <c r="M165" s="214"/>
      <c r="N165" s="15"/>
      <c r="O165" s="15"/>
      <c r="P165" s="15"/>
      <c r="Q165" s="15"/>
      <c r="R165" s="15"/>
      <c r="S165" s="52"/>
      <c r="T165" s="52"/>
      <c r="U165" s="52"/>
      <c r="V165" s="52"/>
      <c r="W165" s="52"/>
      <c r="X165" s="52"/>
      <c r="Y165" s="52"/>
      <c r="Z165" s="52"/>
      <c r="AA165" s="52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87"/>
      <c r="BC165" s="187"/>
      <c r="BD165" s="15"/>
      <c r="BE165" s="15"/>
      <c r="BF165" s="15"/>
      <c r="BG165" s="15"/>
      <c r="BH165" s="15"/>
      <c r="BI165" s="15"/>
      <c r="BJ165" s="15"/>
      <c r="BK165" s="37"/>
      <c r="BL165" s="193"/>
      <c r="BM165" s="13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</row>
    <row r="166" spans="2:80" s="27" customFormat="1" ht="11.25" customHeight="1">
      <c r="B166" s="26"/>
      <c r="C166" s="15"/>
      <c r="D166" s="15"/>
      <c r="E166" s="15"/>
      <c r="F166" s="15"/>
      <c r="G166" s="15"/>
      <c r="H166" s="15"/>
      <c r="I166" s="15"/>
      <c r="J166" s="15"/>
      <c r="K166" s="15"/>
      <c r="L166" s="214"/>
      <c r="M166" s="214"/>
      <c r="N166" s="15"/>
      <c r="O166" s="15"/>
      <c r="P166" s="15"/>
      <c r="Q166" s="15"/>
      <c r="R166" s="15"/>
      <c r="S166" s="52"/>
      <c r="T166" s="52"/>
      <c r="U166" s="52"/>
      <c r="V166" s="52"/>
      <c r="W166" s="52"/>
      <c r="X166" s="52"/>
      <c r="Y166" s="52"/>
      <c r="Z166" s="52"/>
      <c r="AA166" s="52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87"/>
      <c r="BC166" s="187"/>
      <c r="BD166" s="15"/>
      <c r="BE166" s="15"/>
      <c r="BF166" s="15"/>
      <c r="BG166" s="15"/>
      <c r="BH166" s="15"/>
      <c r="BI166" s="15"/>
      <c r="BJ166" s="15"/>
      <c r="BK166" s="37"/>
      <c r="BL166" s="193"/>
      <c r="BM166" s="13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</row>
    <row r="167" spans="2:80" s="27" customFormat="1" ht="11.25" customHeight="1">
      <c r="B167" s="26"/>
      <c r="C167" s="15"/>
      <c r="D167" s="15"/>
      <c r="E167" s="15"/>
      <c r="F167" s="15"/>
      <c r="G167" s="15"/>
      <c r="H167" s="15"/>
      <c r="I167" s="15"/>
      <c r="J167" s="15"/>
      <c r="K167" s="15"/>
      <c r="L167" s="214"/>
      <c r="M167" s="214"/>
      <c r="N167" s="15"/>
      <c r="O167" s="15"/>
      <c r="P167" s="15"/>
      <c r="Q167" s="15"/>
      <c r="R167" s="15"/>
      <c r="S167" s="52"/>
      <c r="T167" s="52"/>
      <c r="U167" s="52"/>
      <c r="V167" s="52"/>
      <c r="W167" s="52"/>
      <c r="X167" s="52"/>
      <c r="Y167" s="52"/>
      <c r="Z167" s="52"/>
      <c r="AA167" s="52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87"/>
      <c r="BC167" s="187"/>
      <c r="BD167" s="15"/>
      <c r="BE167" s="15"/>
      <c r="BF167" s="15"/>
      <c r="BG167" s="15"/>
      <c r="BH167" s="15"/>
      <c r="BI167" s="15"/>
      <c r="BJ167" s="15"/>
      <c r="BK167" s="37"/>
      <c r="BL167" s="193"/>
      <c r="BM167" s="13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</row>
    <row r="168" spans="2:80" s="27" customFormat="1" ht="11.25" customHeight="1">
      <c r="B168" s="26"/>
      <c r="C168" s="15"/>
      <c r="D168" s="15"/>
      <c r="E168" s="15"/>
      <c r="F168" s="15"/>
      <c r="G168" s="15"/>
      <c r="H168" s="15"/>
      <c r="I168" s="15"/>
      <c r="J168" s="15"/>
      <c r="K168" s="15"/>
      <c r="L168" s="214"/>
      <c r="M168" s="214"/>
      <c r="N168" s="15"/>
      <c r="O168" s="15"/>
      <c r="P168" s="15"/>
      <c r="Q168" s="15"/>
      <c r="R168" s="15"/>
      <c r="S168" s="52"/>
      <c r="T168" s="52"/>
      <c r="U168" s="52"/>
      <c r="V168" s="52"/>
      <c r="W168" s="52"/>
      <c r="X168" s="52"/>
      <c r="Y168" s="52"/>
      <c r="Z168" s="52"/>
      <c r="AA168" s="52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87"/>
      <c r="BC168" s="187"/>
      <c r="BD168" s="15"/>
      <c r="BE168" s="15"/>
      <c r="BF168" s="15"/>
      <c r="BG168" s="15"/>
      <c r="BH168" s="15"/>
      <c r="BI168" s="15"/>
      <c r="BJ168" s="15"/>
      <c r="BK168" s="37"/>
      <c r="BL168" s="193"/>
      <c r="BM168" s="13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</row>
    <row r="169" spans="2:80" s="27" customFormat="1" ht="11.25" customHeight="1">
      <c r="B169" s="26"/>
      <c r="C169" s="15"/>
      <c r="D169" s="15"/>
      <c r="E169" s="15"/>
      <c r="F169" s="15"/>
      <c r="G169" s="15"/>
      <c r="H169" s="15"/>
      <c r="I169" s="15"/>
      <c r="J169" s="15"/>
      <c r="K169" s="15"/>
      <c r="L169" s="214"/>
      <c r="M169" s="214"/>
      <c r="N169" s="15"/>
      <c r="O169" s="15"/>
      <c r="P169" s="15"/>
      <c r="Q169" s="15"/>
      <c r="R169" s="15"/>
      <c r="S169" s="52"/>
      <c r="T169" s="52"/>
      <c r="U169" s="52"/>
      <c r="V169" s="52"/>
      <c r="W169" s="52"/>
      <c r="X169" s="52"/>
      <c r="Y169" s="52"/>
      <c r="Z169" s="52"/>
      <c r="AA169" s="52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87"/>
      <c r="BC169" s="187"/>
      <c r="BD169" s="15"/>
      <c r="BE169" s="15"/>
      <c r="BF169" s="15"/>
      <c r="BG169" s="15"/>
      <c r="BH169" s="15"/>
      <c r="BI169" s="15"/>
      <c r="BJ169" s="15"/>
      <c r="BK169" s="37"/>
      <c r="BL169" s="193"/>
      <c r="BM169" s="13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</row>
    <row r="170" spans="2:80" s="27" customFormat="1" ht="11.25" customHeight="1">
      <c r="B170" s="26"/>
      <c r="C170" s="15"/>
      <c r="D170" s="15"/>
      <c r="E170" s="15"/>
      <c r="F170" s="15"/>
      <c r="G170" s="15"/>
      <c r="H170" s="15"/>
      <c r="I170" s="15"/>
      <c r="J170" s="15"/>
      <c r="K170" s="15"/>
      <c r="L170" s="214"/>
      <c r="M170" s="214"/>
      <c r="N170" s="15"/>
      <c r="O170" s="15"/>
      <c r="P170" s="15"/>
      <c r="Q170" s="15"/>
      <c r="R170" s="15"/>
      <c r="S170" s="52"/>
      <c r="T170" s="52"/>
      <c r="U170" s="52"/>
      <c r="V170" s="52"/>
      <c r="W170" s="52"/>
      <c r="X170" s="52"/>
      <c r="Y170" s="52"/>
      <c r="Z170" s="52"/>
      <c r="AA170" s="52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87"/>
      <c r="BC170" s="187"/>
      <c r="BD170" s="15"/>
      <c r="BE170" s="15"/>
      <c r="BF170" s="15"/>
      <c r="BG170" s="15"/>
      <c r="BH170" s="15"/>
      <c r="BI170" s="15"/>
      <c r="BJ170" s="15"/>
      <c r="BK170" s="37"/>
      <c r="BL170" s="193"/>
      <c r="BM170" s="13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</row>
    <row r="171" spans="2:80" s="27" customFormat="1" ht="11.25" customHeight="1">
      <c r="B171" s="26"/>
      <c r="C171" s="15"/>
      <c r="D171" s="15"/>
      <c r="E171" s="15"/>
      <c r="F171" s="15"/>
      <c r="G171" s="15"/>
      <c r="H171" s="15"/>
      <c r="I171" s="15"/>
      <c r="J171" s="15"/>
      <c r="K171" s="15"/>
      <c r="L171" s="214"/>
      <c r="M171" s="214"/>
      <c r="N171" s="15"/>
      <c r="O171" s="15"/>
      <c r="P171" s="15"/>
      <c r="Q171" s="15"/>
      <c r="R171" s="15"/>
      <c r="S171" s="52"/>
      <c r="T171" s="52"/>
      <c r="U171" s="52"/>
      <c r="V171" s="52"/>
      <c r="W171" s="52"/>
      <c r="X171" s="52"/>
      <c r="Y171" s="52"/>
      <c r="Z171" s="52"/>
      <c r="AA171" s="52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87"/>
      <c r="BC171" s="187"/>
      <c r="BD171" s="15"/>
      <c r="BE171" s="15"/>
      <c r="BF171" s="15"/>
      <c r="BG171" s="15"/>
      <c r="BH171" s="15"/>
      <c r="BI171" s="15"/>
      <c r="BJ171" s="15"/>
      <c r="BK171" s="37"/>
      <c r="BL171" s="193"/>
      <c r="BM171" s="13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</row>
    <row r="172" spans="2:80" s="27" customFormat="1" ht="11.25" customHeight="1">
      <c r="B172" s="26"/>
      <c r="C172" s="15"/>
      <c r="D172" s="15"/>
      <c r="E172" s="15"/>
      <c r="F172" s="15"/>
      <c r="G172" s="15"/>
      <c r="H172" s="15"/>
      <c r="I172" s="15"/>
      <c r="J172" s="15"/>
      <c r="K172" s="15"/>
      <c r="L172" s="214"/>
      <c r="M172" s="214"/>
      <c r="N172" s="15"/>
      <c r="O172" s="15"/>
      <c r="P172" s="15"/>
      <c r="Q172" s="15"/>
      <c r="R172" s="15"/>
      <c r="S172" s="52"/>
      <c r="T172" s="52"/>
      <c r="U172" s="52"/>
      <c r="V172" s="52"/>
      <c r="W172" s="52"/>
      <c r="X172" s="52"/>
      <c r="Y172" s="52"/>
      <c r="Z172" s="52"/>
      <c r="AA172" s="52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87"/>
      <c r="BC172" s="187"/>
      <c r="BD172" s="15"/>
      <c r="BE172" s="15"/>
      <c r="BF172" s="15"/>
      <c r="BG172" s="15"/>
      <c r="BH172" s="15"/>
      <c r="BI172" s="15"/>
      <c r="BJ172" s="15"/>
      <c r="BK172" s="37"/>
      <c r="BL172" s="193"/>
      <c r="BM172" s="13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</row>
    <row r="173" spans="2:80" s="27" customFormat="1" ht="11.25" customHeight="1">
      <c r="B173" s="26"/>
      <c r="C173" s="15"/>
      <c r="D173" s="15"/>
      <c r="E173" s="15"/>
      <c r="F173" s="15"/>
      <c r="G173" s="15"/>
      <c r="H173" s="15"/>
      <c r="I173" s="15"/>
      <c r="J173" s="15"/>
      <c r="K173" s="15"/>
      <c r="L173" s="214"/>
      <c r="M173" s="214"/>
      <c r="N173" s="15"/>
      <c r="O173" s="15"/>
      <c r="P173" s="15"/>
      <c r="Q173" s="15"/>
      <c r="R173" s="15"/>
      <c r="S173" s="52"/>
      <c r="T173" s="52"/>
      <c r="U173" s="52"/>
      <c r="V173" s="52"/>
      <c r="W173" s="52"/>
      <c r="X173" s="52"/>
      <c r="Y173" s="52"/>
      <c r="Z173" s="52"/>
      <c r="AA173" s="52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87"/>
      <c r="BC173" s="187"/>
      <c r="BD173" s="15"/>
      <c r="BE173" s="15"/>
      <c r="BF173" s="15"/>
      <c r="BG173" s="15"/>
      <c r="BH173" s="15"/>
      <c r="BI173" s="15"/>
      <c r="BJ173" s="15"/>
      <c r="BK173" s="37"/>
      <c r="BL173" s="193"/>
      <c r="BM173" s="13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</row>
    <row r="174" spans="2:80" s="27" customFormat="1" ht="11.25" customHeight="1">
      <c r="B174" s="26"/>
      <c r="C174" s="15"/>
      <c r="D174" s="15"/>
      <c r="E174" s="15"/>
      <c r="F174" s="15"/>
      <c r="G174" s="15"/>
      <c r="H174" s="15"/>
      <c r="I174" s="15"/>
      <c r="J174" s="15"/>
      <c r="K174" s="15"/>
      <c r="L174" s="214"/>
      <c r="M174" s="214"/>
      <c r="N174" s="15"/>
      <c r="O174" s="15"/>
      <c r="P174" s="15"/>
      <c r="Q174" s="15"/>
      <c r="R174" s="15"/>
      <c r="S174" s="52"/>
      <c r="T174" s="52"/>
      <c r="U174" s="52"/>
      <c r="V174" s="52"/>
      <c r="W174" s="52"/>
      <c r="X174" s="52"/>
      <c r="Y174" s="52"/>
      <c r="Z174" s="52"/>
      <c r="AA174" s="52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87"/>
      <c r="BC174" s="187"/>
      <c r="BD174" s="15"/>
      <c r="BE174" s="15"/>
      <c r="BF174" s="15"/>
      <c r="BG174" s="15"/>
      <c r="BH174" s="15"/>
      <c r="BI174" s="15"/>
      <c r="BJ174" s="15"/>
      <c r="BK174" s="37"/>
      <c r="BL174" s="193"/>
      <c r="BM174" s="13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</row>
    <row r="175" spans="2:80" s="27" customFormat="1" ht="11.25" customHeight="1">
      <c r="B175" s="26"/>
      <c r="C175" s="15"/>
      <c r="D175" s="15"/>
      <c r="E175" s="15"/>
      <c r="F175" s="15"/>
      <c r="G175" s="15"/>
      <c r="H175" s="15"/>
      <c r="I175" s="15"/>
      <c r="J175" s="15"/>
      <c r="K175" s="15"/>
      <c r="L175" s="214"/>
      <c r="M175" s="214"/>
      <c r="N175" s="15"/>
      <c r="O175" s="15"/>
      <c r="P175" s="15"/>
      <c r="Q175" s="15"/>
      <c r="R175" s="15"/>
      <c r="S175" s="52"/>
      <c r="T175" s="52"/>
      <c r="U175" s="52"/>
      <c r="V175" s="52"/>
      <c r="W175" s="52"/>
      <c r="X175" s="52"/>
      <c r="Y175" s="52"/>
      <c r="Z175" s="52"/>
      <c r="AA175" s="52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87"/>
      <c r="BC175" s="187"/>
      <c r="BD175" s="15"/>
      <c r="BE175" s="15"/>
      <c r="BF175" s="15"/>
      <c r="BG175" s="15"/>
      <c r="BH175" s="15"/>
      <c r="BI175" s="15"/>
      <c r="BJ175" s="15"/>
      <c r="BK175" s="37"/>
      <c r="BL175" s="193"/>
      <c r="BM175" s="13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</row>
    <row r="176" spans="2:80" s="27" customFormat="1" ht="11.25" customHeight="1">
      <c r="B176" s="26"/>
      <c r="C176" s="15"/>
      <c r="D176" s="15"/>
      <c r="E176" s="15"/>
      <c r="F176" s="15"/>
      <c r="G176" s="15"/>
      <c r="H176" s="15"/>
      <c r="I176" s="15"/>
      <c r="J176" s="15"/>
      <c r="K176" s="15"/>
      <c r="L176" s="214"/>
      <c r="M176" s="214"/>
      <c r="N176" s="15"/>
      <c r="O176" s="15"/>
      <c r="P176" s="15"/>
      <c r="Q176" s="15"/>
      <c r="R176" s="15"/>
      <c r="S176" s="52"/>
      <c r="T176" s="52"/>
      <c r="U176" s="52"/>
      <c r="V176" s="52"/>
      <c r="W176" s="52"/>
      <c r="X176" s="52"/>
      <c r="Y176" s="52"/>
      <c r="Z176" s="52"/>
      <c r="AA176" s="52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87"/>
      <c r="BC176" s="187"/>
      <c r="BD176" s="15"/>
      <c r="BE176" s="15"/>
      <c r="BF176" s="15"/>
      <c r="BG176" s="15"/>
      <c r="BH176" s="15"/>
      <c r="BI176" s="15"/>
      <c r="BJ176" s="15"/>
      <c r="BK176" s="37"/>
      <c r="BL176" s="193"/>
      <c r="BM176" s="13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</row>
    <row r="177" spans="2:80" s="27" customFormat="1" ht="11.25" customHeight="1">
      <c r="B177" s="26"/>
      <c r="C177" s="15"/>
      <c r="D177" s="15"/>
      <c r="E177" s="15"/>
      <c r="F177" s="15"/>
      <c r="G177" s="15"/>
      <c r="H177" s="15"/>
      <c r="I177" s="15"/>
      <c r="J177" s="15"/>
      <c r="K177" s="15"/>
      <c r="L177" s="214"/>
      <c r="M177" s="214"/>
      <c r="N177" s="15"/>
      <c r="O177" s="15"/>
      <c r="P177" s="15"/>
      <c r="Q177" s="15"/>
      <c r="R177" s="15"/>
      <c r="S177" s="52"/>
      <c r="T177" s="52"/>
      <c r="U177" s="52"/>
      <c r="V177" s="52"/>
      <c r="W177" s="52"/>
      <c r="X177" s="52"/>
      <c r="Y177" s="52"/>
      <c r="Z177" s="52"/>
      <c r="AA177" s="52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87"/>
      <c r="BC177" s="187"/>
      <c r="BD177" s="15"/>
      <c r="BE177" s="15"/>
      <c r="BF177" s="15"/>
      <c r="BG177" s="15"/>
      <c r="BH177" s="15"/>
      <c r="BI177" s="15"/>
      <c r="BJ177" s="15"/>
      <c r="BK177" s="37"/>
      <c r="BL177" s="193"/>
      <c r="BM177" s="13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</row>
    <row r="178" spans="2:80" s="27" customFormat="1" ht="11.25" customHeight="1">
      <c r="B178" s="26"/>
      <c r="C178" s="15"/>
      <c r="D178" s="15"/>
      <c r="E178" s="15"/>
      <c r="F178" s="15"/>
      <c r="G178" s="15"/>
      <c r="H178" s="15"/>
      <c r="I178" s="15"/>
      <c r="J178" s="15"/>
      <c r="K178" s="15"/>
      <c r="L178" s="214"/>
      <c r="M178" s="214"/>
      <c r="N178" s="15"/>
      <c r="O178" s="15"/>
      <c r="P178" s="15"/>
      <c r="Q178" s="15"/>
      <c r="R178" s="15"/>
      <c r="S178" s="52"/>
      <c r="T178" s="52"/>
      <c r="U178" s="52"/>
      <c r="V178" s="52"/>
      <c r="W178" s="52"/>
      <c r="X178" s="52"/>
      <c r="Y178" s="52"/>
      <c r="Z178" s="52"/>
      <c r="AA178" s="52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87"/>
      <c r="BC178" s="187"/>
      <c r="BD178" s="15"/>
      <c r="BE178" s="15"/>
      <c r="BF178" s="15"/>
      <c r="BG178" s="15"/>
      <c r="BH178" s="15"/>
      <c r="BI178" s="15"/>
      <c r="BJ178" s="15"/>
      <c r="BK178" s="37"/>
      <c r="BL178" s="193"/>
      <c r="BM178" s="13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</row>
    <row r="179" spans="2:80" s="27" customFormat="1" ht="11.25" customHeight="1">
      <c r="B179" s="26"/>
      <c r="C179" s="15"/>
      <c r="D179" s="15"/>
      <c r="E179" s="15"/>
      <c r="F179" s="15"/>
      <c r="G179" s="15"/>
      <c r="H179" s="15"/>
      <c r="I179" s="15"/>
      <c r="J179" s="15"/>
      <c r="K179" s="15"/>
      <c r="L179" s="214"/>
      <c r="M179" s="214"/>
      <c r="N179" s="15"/>
      <c r="O179" s="15"/>
      <c r="P179" s="15"/>
      <c r="Q179" s="15"/>
      <c r="R179" s="15"/>
      <c r="S179" s="52"/>
      <c r="T179" s="52"/>
      <c r="U179" s="52"/>
      <c r="V179" s="52"/>
      <c r="W179" s="52"/>
      <c r="X179" s="52"/>
      <c r="Y179" s="52"/>
      <c r="Z179" s="52"/>
      <c r="AA179" s="52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87"/>
      <c r="BC179" s="187"/>
      <c r="BD179" s="15"/>
      <c r="BE179" s="15"/>
      <c r="BF179" s="15"/>
      <c r="BG179" s="15"/>
      <c r="BH179" s="15"/>
      <c r="BI179" s="15"/>
      <c r="BJ179" s="15"/>
      <c r="BK179" s="37"/>
      <c r="BL179" s="193"/>
      <c r="BM179" s="13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</row>
    <row r="180" spans="2:80" s="27" customFormat="1" ht="11.25" customHeight="1">
      <c r="B180" s="26"/>
      <c r="C180" s="15"/>
      <c r="D180" s="15"/>
      <c r="E180" s="15"/>
      <c r="F180" s="15"/>
      <c r="G180" s="15"/>
      <c r="H180" s="15"/>
      <c r="I180" s="15"/>
      <c r="J180" s="15"/>
      <c r="K180" s="15"/>
      <c r="L180" s="214"/>
      <c r="M180" s="214"/>
      <c r="N180" s="15"/>
      <c r="O180" s="15"/>
      <c r="P180" s="15"/>
      <c r="Q180" s="15"/>
      <c r="R180" s="15"/>
      <c r="S180" s="52"/>
      <c r="T180" s="52"/>
      <c r="U180" s="52"/>
      <c r="V180" s="52"/>
      <c r="W180" s="52"/>
      <c r="X180" s="52"/>
      <c r="Y180" s="52"/>
      <c r="Z180" s="52"/>
      <c r="AA180" s="52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87"/>
      <c r="BC180" s="187"/>
      <c r="BD180" s="15"/>
      <c r="BE180" s="15"/>
      <c r="BF180" s="15"/>
      <c r="BG180" s="15"/>
      <c r="BH180" s="15"/>
      <c r="BI180" s="15"/>
      <c r="BJ180" s="15"/>
      <c r="BK180" s="37"/>
      <c r="BL180" s="193"/>
      <c r="BM180" s="13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</row>
    <row r="181" spans="2:80" s="27" customFormat="1" ht="11.25" customHeight="1">
      <c r="B181" s="26"/>
      <c r="C181" s="15"/>
      <c r="D181" s="15"/>
      <c r="E181" s="15"/>
      <c r="F181" s="15"/>
      <c r="G181" s="15"/>
      <c r="H181" s="15"/>
      <c r="I181" s="15"/>
      <c r="J181" s="15"/>
      <c r="K181" s="15"/>
      <c r="L181" s="214"/>
      <c r="M181" s="214"/>
      <c r="N181" s="15"/>
      <c r="O181" s="15"/>
      <c r="P181" s="15"/>
      <c r="Q181" s="15"/>
      <c r="R181" s="15"/>
      <c r="S181" s="52"/>
      <c r="T181" s="52"/>
      <c r="U181" s="52"/>
      <c r="V181" s="52"/>
      <c r="W181" s="52"/>
      <c r="X181" s="52"/>
      <c r="Y181" s="52"/>
      <c r="Z181" s="52"/>
      <c r="AA181" s="52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87"/>
      <c r="BC181" s="187"/>
      <c r="BD181" s="15"/>
      <c r="BE181" s="15"/>
      <c r="BF181" s="15"/>
      <c r="BG181" s="15"/>
      <c r="BH181" s="15"/>
      <c r="BI181" s="15"/>
      <c r="BJ181" s="15"/>
      <c r="BK181" s="37"/>
      <c r="BL181" s="193"/>
      <c r="BM181" s="13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</row>
    <row r="182" spans="2:80" s="27" customFormat="1" ht="11.25" customHeight="1">
      <c r="B182" s="26"/>
      <c r="C182" s="15"/>
      <c r="D182" s="15"/>
      <c r="E182" s="15"/>
      <c r="F182" s="15"/>
      <c r="G182" s="15"/>
      <c r="H182" s="15"/>
      <c r="I182" s="15"/>
      <c r="J182" s="15"/>
      <c r="K182" s="15"/>
      <c r="L182" s="214"/>
      <c r="M182" s="214"/>
      <c r="N182" s="15"/>
      <c r="O182" s="15"/>
      <c r="P182" s="15"/>
      <c r="Q182" s="15"/>
      <c r="R182" s="15"/>
      <c r="S182" s="52"/>
      <c r="T182" s="52"/>
      <c r="U182" s="52"/>
      <c r="V182" s="52"/>
      <c r="W182" s="52"/>
      <c r="X182" s="52"/>
      <c r="Y182" s="52"/>
      <c r="Z182" s="52"/>
      <c r="AA182" s="52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87"/>
      <c r="BC182" s="187"/>
      <c r="BD182" s="15"/>
      <c r="BE182" s="15"/>
      <c r="BF182" s="15"/>
      <c r="BG182" s="15"/>
      <c r="BH182" s="15"/>
      <c r="BI182" s="15"/>
      <c r="BJ182" s="15"/>
      <c r="BK182" s="37"/>
      <c r="BL182" s="193"/>
      <c r="BM182" s="13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</row>
    <row r="183" spans="2:80" s="27" customFormat="1" ht="11.25" customHeight="1">
      <c r="B183" s="26"/>
      <c r="C183" s="15"/>
      <c r="D183" s="15"/>
      <c r="E183" s="15"/>
      <c r="F183" s="15"/>
      <c r="G183" s="15"/>
      <c r="H183" s="15"/>
      <c r="I183" s="15"/>
      <c r="J183" s="15"/>
      <c r="K183" s="15"/>
      <c r="L183" s="214"/>
      <c r="M183" s="214"/>
      <c r="N183" s="15"/>
      <c r="O183" s="15"/>
      <c r="P183" s="15"/>
      <c r="Q183" s="15"/>
      <c r="R183" s="15"/>
      <c r="S183" s="52"/>
      <c r="T183" s="52"/>
      <c r="U183" s="52"/>
      <c r="V183" s="52"/>
      <c r="W183" s="52"/>
      <c r="X183" s="52"/>
      <c r="Y183" s="52"/>
      <c r="Z183" s="52"/>
      <c r="AA183" s="52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87"/>
      <c r="BC183" s="187"/>
      <c r="BD183" s="15"/>
      <c r="BE183" s="15"/>
      <c r="BF183" s="15"/>
      <c r="BG183" s="15"/>
      <c r="BH183" s="15"/>
      <c r="BI183" s="15"/>
      <c r="BJ183" s="15"/>
      <c r="BK183" s="37"/>
      <c r="BL183" s="193"/>
      <c r="BM183" s="13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</row>
    <row r="184" spans="2:80" s="27" customFormat="1" ht="11.25" customHeight="1">
      <c r="B184" s="26"/>
      <c r="C184" s="15"/>
      <c r="D184" s="15"/>
      <c r="E184" s="15"/>
      <c r="F184" s="15"/>
      <c r="G184" s="15"/>
      <c r="H184" s="15"/>
      <c r="I184" s="15"/>
      <c r="J184" s="15"/>
      <c r="K184" s="15"/>
      <c r="L184" s="214"/>
      <c r="M184" s="214"/>
      <c r="N184" s="15"/>
      <c r="O184" s="15"/>
      <c r="P184" s="15"/>
      <c r="Q184" s="15"/>
      <c r="R184" s="15"/>
      <c r="S184" s="52"/>
      <c r="T184" s="52"/>
      <c r="U184" s="52"/>
      <c r="V184" s="52"/>
      <c r="W184" s="52"/>
      <c r="X184" s="52"/>
      <c r="Y184" s="52"/>
      <c r="Z184" s="52"/>
      <c r="AA184" s="52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87"/>
      <c r="BC184" s="187"/>
      <c r="BD184" s="15"/>
      <c r="BE184" s="15"/>
      <c r="BF184" s="15"/>
      <c r="BG184" s="15"/>
      <c r="BH184" s="15"/>
      <c r="BI184" s="15"/>
      <c r="BJ184" s="15"/>
      <c r="BK184" s="37"/>
      <c r="BL184" s="193"/>
      <c r="BM184" s="13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</row>
    <row r="185" spans="2:80" s="27" customFormat="1" ht="11.25" customHeight="1">
      <c r="B185" s="26"/>
      <c r="C185" s="15"/>
      <c r="D185" s="15"/>
      <c r="E185" s="15"/>
      <c r="F185" s="15"/>
      <c r="G185" s="15"/>
      <c r="H185" s="15"/>
      <c r="I185" s="15"/>
      <c r="J185" s="15"/>
      <c r="K185" s="15"/>
      <c r="L185" s="214"/>
      <c r="M185" s="214"/>
      <c r="N185" s="15"/>
      <c r="O185" s="15"/>
      <c r="P185" s="15"/>
      <c r="Q185" s="15"/>
      <c r="R185" s="15"/>
      <c r="S185" s="52"/>
      <c r="T185" s="52"/>
      <c r="U185" s="52"/>
      <c r="V185" s="52"/>
      <c r="W185" s="52"/>
      <c r="X185" s="52"/>
      <c r="Y185" s="52"/>
      <c r="Z185" s="52"/>
      <c r="AA185" s="52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87"/>
      <c r="BC185" s="187"/>
      <c r="BD185" s="15"/>
      <c r="BE185" s="15"/>
      <c r="BF185" s="15"/>
      <c r="BG185" s="15"/>
      <c r="BH185" s="15"/>
      <c r="BI185" s="15"/>
      <c r="BJ185" s="15"/>
      <c r="BK185" s="37"/>
      <c r="BL185" s="193"/>
      <c r="BM185" s="13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</row>
    <row r="186" spans="2:80" s="27" customFormat="1" ht="11.25" customHeight="1">
      <c r="B186" s="26"/>
      <c r="C186" s="15"/>
      <c r="D186" s="15"/>
      <c r="E186" s="15"/>
      <c r="F186" s="15"/>
      <c r="G186" s="15"/>
      <c r="H186" s="15"/>
      <c r="I186" s="15"/>
      <c r="J186" s="15"/>
      <c r="K186" s="15"/>
      <c r="L186" s="214"/>
      <c r="M186" s="214"/>
      <c r="N186" s="15"/>
      <c r="O186" s="15"/>
      <c r="P186" s="15"/>
      <c r="Q186" s="15"/>
      <c r="R186" s="15"/>
      <c r="S186" s="52"/>
      <c r="T186" s="52"/>
      <c r="U186" s="52"/>
      <c r="V186" s="52"/>
      <c r="W186" s="52"/>
      <c r="X186" s="52"/>
      <c r="Y186" s="52"/>
      <c r="Z186" s="52"/>
      <c r="AA186" s="52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87"/>
      <c r="BC186" s="187"/>
      <c r="BD186" s="15"/>
      <c r="BE186" s="15"/>
      <c r="BF186" s="15"/>
      <c r="BG186" s="15"/>
      <c r="BH186" s="15"/>
      <c r="BI186" s="15"/>
      <c r="BJ186" s="15"/>
      <c r="BK186" s="37"/>
      <c r="BL186" s="193"/>
      <c r="BM186" s="13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</row>
    <row r="187" spans="2:80" s="27" customFormat="1" ht="11.25" customHeight="1">
      <c r="B187" s="26"/>
      <c r="C187" s="15"/>
      <c r="D187" s="15"/>
      <c r="E187" s="15"/>
      <c r="F187" s="15"/>
      <c r="G187" s="15"/>
      <c r="H187" s="15"/>
      <c r="I187" s="15"/>
      <c r="J187" s="15"/>
      <c r="K187" s="15"/>
      <c r="L187" s="214"/>
      <c r="M187" s="214"/>
      <c r="N187" s="15"/>
      <c r="O187" s="15"/>
      <c r="P187" s="15"/>
      <c r="Q187" s="15"/>
      <c r="R187" s="15"/>
      <c r="S187" s="52"/>
      <c r="T187" s="52"/>
      <c r="U187" s="52"/>
      <c r="V187" s="52"/>
      <c r="W187" s="52"/>
      <c r="X187" s="52"/>
      <c r="Y187" s="52"/>
      <c r="Z187" s="52"/>
      <c r="AA187" s="52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87"/>
      <c r="BC187" s="187"/>
      <c r="BD187" s="15"/>
      <c r="BE187" s="15"/>
      <c r="BF187" s="15"/>
      <c r="BG187" s="15"/>
      <c r="BH187" s="15"/>
      <c r="BI187" s="15"/>
      <c r="BJ187" s="15"/>
      <c r="BK187" s="37"/>
      <c r="BL187" s="193"/>
      <c r="BM187" s="13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</row>
    <row r="188" spans="2:80" s="27" customFormat="1" ht="11.25" customHeight="1">
      <c r="B188" s="26"/>
      <c r="C188" s="15"/>
      <c r="D188" s="15"/>
      <c r="E188" s="15"/>
      <c r="F188" s="15"/>
      <c r="G188" s="15"/>
      <c r="H188" s="15"/>
      <c r="I188" s="15"/>
      <c r="J188" s="15"/>
      <c r="K188" s="15"/>
      <c r="L188" s="214"/>
      <c r="M188" s="214"/>
      <c r="N188" s="15"/>
      <c r="O188" s="15"/>
      <c r="P188" s="15"/>
      <c r="Q188" s="15"/>
      <c r="R188" s="15"/>
      <c r="S188" s="52"/>
      <c r="T188" s="52"/>
      <c r="U188" s="52"/>
      <c r="V188" s="52"/>
      <c r="W188" s="52"/>
      <c r="X188" s="52"/>
      <c r="Y188" s="52"/>
      <c r="Z188" s="52"/>
      <c r="AA188" s="52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87"/>
      <c r="BC188" s="187"/>
      <c r="BD188" s="15"/>
      <c r="BE188" s="15"/>
      <c r="BF188" s="15"/>
      <c r="BG188" s="15"/>
      <c r="BH188" s="15"/>
      <c r="BI188" s="15"/>
      <c r="BJ188" s="15"/>
      <c r="BK188" s="37"/>
      <c r="BL188" s="193"/>
      <c r="BM188" s="13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</row>
    <row r="189" spans="2:80" s="27" customFormat="1" ht="11.25" customHeight="1">
      <c r="B189" s="26"/>
      <c r="C189" s="15"/>
      <c r="D189" s="15"/>
      <c r="E189" s="15"/>
      <c r="F189" s="15"/>
      <c r="G189" s="15"/>
      <c r="H189" s="15"/>
      <c r="I189" s="15"/>
      <c r="J189" s="15"/>
      <c r="K189" s="15"/>
      <c r="L189" s="214"/>
      <c r="M189" s="214"/>
      <c r="N189" s="15"/>
      <c r="O189" s="15"/>
      <c r="P189" s="15"/>
      <c r="Q189" s="15"/>
      <c r="R189" s="15"/>
      <c r="S189" s="52"/>
      <c r="T189" s="52"/>
      <c r="U189" s="52"/>
      <c r="V189" s="52"/>
      <c r="W189" s="52"/>
      <c r="X189" s="52"/>
      <c r="Y189" s="52"/>
      <c r="Z189" s="52"/>
      <c r="AA189" s="52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87"/>
      <c r="BC189" s="187"/>
      <c r="BD189" s="15"/>
      <c r="BE189" s="15"/>
      <c r="BF189" s="15"/>
      <c r="BG189" s="15"/>
      <c r="BH189" s="15"/>
      <c r="BI189" s="15"/>
      <c r="BJ189" s="15"/>
      <c r="BK189" s="37"/>
      <c r="BL189" s="193"/>
      <c r="BM189" s="13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</row>
    <row r="190" spans="2:80" s="27" customFormat="1" ht="11.25" customHeight="1">
      <c r="B190" s="26"/>
      <c r="C190" s="15"/>
      <c r="D190" s="15"/>
      <c r="E190" s="15"/>
      <c r="F190" s="15"/>
      <c r="G190" s="15"/>
      <c r="H190" s="15"/>
      <c r="I190" s="15"/>
      <c r="J190" s="15"/>
      <c r="K190" s="15"/>
      <c r="L190" s="214"/>
      <c r="M190" s="214"/>
      <c r="N190" s="15"/>
      <c r="O190" s="15"/>
      <c r="P190" s="15"/>
      <c r="Q190" s="15"/>
      <c r="R190" s="15"/>
      <c r="S190" s="52"/>
      <c r="T190" s="52"/>
      <c r="U190" s="52"/>
      <c r="V190" s="52"/>
      <c r="W190" s="52"/>
      <c r="X190" s="52"/>
      <c r="Y190" s="52"/>
      <c r="Z190" s="52"/>
      <c r="AA190" s="52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87"/>
      <c r="BC190" s="187"/>
      <c r="BD190" s="15"/>
      <c r="BE190" s="15"/>
      <c r="BF190" s="15"/>
      <c r="BG190" s="15"/>
      <c r="BH190" s="15"/>
      <c r="BI190" s="15"/>
      <c r="BJ190" s="15"/>
      <c r="BK190" s="37"/>
      <c r="BL190" s="193"/>
      <c r="BM190" s="13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</row>
    <row r="191" spans="2:80" s="27" customFormat="1" ht="11.25" customHeight="1">
      <c r="B191" s="26"/>
      <c r="C191" s="15"/>
      <c r="D191" s="15"/>
      <c r="E191" s="15"/>
      <c r="F191" s="15"/>
      <c r="G191" s="15"/>
      <c r="H191" s="15"/>
      <c r="I191" s="15"/>
      <c r="J191" s="15"/>
      <c r="K191" s="15"/>
      <c r="L191" s="214"/>
      <c r="M191" s="214"/>
      <c r="N191" s="15"/>
      <c r="O191" s="15"/>
      <c r="P191" s="15"/>
      <c r="Q191" s="15"/>
      <c r="R191" s="15"/>
      <c r="S191" s="52"/>
      <c r="T191" s="52"/>
      <c r="U191" s="52"/>
      <c r="V191" s="52"/>
      <c r="W191" s="52"/>
      <c r="X191" s="52"/>
      <c r="Y191" s="52"/>
      <c r="Z191" s="52"/>
      <c r="AA191" s="52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87"/>
      <c r="BC191" s="187"/>
      <c r="BD191" s="15"/>
      <c r="BE191" s="15"/>
      <c r="BF191" s="15"/>
      <c r="BG191" s="15"/>
      <c r="BH191" s="15"/>
      <c r="BI191" s="15"/>
      <c r="BJ191" s="15"/>
      <c r="BK191" s="37"/>
      <c r="BL191" s="193"/>
      <c r="BM191" s="13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</row>
    <row r="192" spans="2:80" s="27" customFormat="1" ht="11.25" customHeight="1">
      <c r="B192" s="26"/>
      <c r="C192" s="15"/>
      <c r="D192" s="15"/>
      <c r="E192" s="15"/>
      <c r="F192" s="15"/>
      <c r="G192" s="15"/>
      <c r="H192" s="15"/>
      <c r="I192" s="15"/>
      <c r="J192" s="15"/>
      <c r="K192" s="15"/>
      <c r="L192" s="214"/>
      <c r="M192" s="214"/>
      <c r="N192" s="15"/>
      <c r="O192" s="15"/>
      <c r="P192" s="15"/>
      <c r="Q192" s="15"/>
      <c r="R192" s="15"/>
      <c r="S192" s="52"/>
      <c r="T192" s="52"/>
      <c r="U192" s="52"/>
      <c r="V192" s="52"/>
      <c r="W192" s="52"/>
      <c r="X192" s="52"/>
      <c r="Y192" s="52"/>
      <c r="Z192" s="52"/>
      <c r="AA192" s="52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87"/>
      <c r="BC192" s="187"/>
      <c r="BD192" s="15"/>
      <c r="BE192" s="15"/>
      <c r="BF192" s="15"/>
      <c r="BG192" s="15"/>
      <c r="BH192" s="15"/>
      <c r="BI192" s="15"/>
      <c r="BJ192" s="15"/>
      <c r="BK192" s="37"/>
      <c r="BL192" s="193"/>
      <c r="BM192" s="13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</row>
    <row r="193" spans="2:80" s="27" customFormat="1" ht="11.25" customHeight="1">
      <c r="B193" s="26"/>
      <c r="C193" s="15"/>
      <c r="D193" s="15"/>
      <c r="E193" s="15"/>
      <c r="F193" s="15"/>
      <c r="G193" s="15"/>
      <c r="H193" s="15"/>
      <c r="I193" s="15"/>
      <c r="J193" s="15"/>
      <c r="K193" s="15"/>
      <c r="L193" s="214"/>
      <c r="M193" s="214"/>
      <c r="N193" s="15"/>
      <c r="O193" s="15"/>
      <c r="P193" s="15"/>
      <c r="Q193" s="15"/>
      <c r="R193" s="15"/>
      <c r="S193" s="52"/>
      <c r="T193" s="52"/>
      <c r="U193" s="52"/>
      <c r="V193" s="52"/>
      <c r="W193" s="52"/>
      <c r="X193" s="52"/>
      <c r="Y193" s="52"/>
      <c r="Z193" s="52"/>
      <c r="AA193" s="52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87"/>
      <c r="BC193" s="187"/>
      <c r="BD193" s="15"/>
      <c r="BE193" s="15"/>
      <c r="BF193" s="15"/>
      <c r="BG193" s="15"/>
      <c r="BH193" s="15"/>
      <c r="BI193" s="15"/>
      <c r="BJ193" s="15"/>
      <c r="BK193" s="37"/>
      <c r="BL193" s="193"/>
      <c r="BM193" s="13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</row>
    <row r="194" spans="2:80" s="27" customFormat="1" ht="11.25" customHeight="1">
      <c r="B194" s="26"/>
      <c r="C194" s="15"/>
      <c r="D194" s="15"/>
      <c r="E194" s="15"/>
      <c r="F194" s="15"/>
      <c r="G194" s="15"/>
      <c r="H194" s="15"/>
      <c r="I194" s="15"/>
      <c r="J194" s="15"/>
      <c r="K194" s="15"/>
      <c r="L194" s="214"/>
      <c r="M194" s="214"/>
      <c r="N194" s="15"/>
      <c r="O194" s="15"/>
      <c r="P194" s="15"/>
      <c r="Q194" s="15"/>
      <c r="R194" s="15"/>
      <c r="S194" s="52"/>
      <c r="T194" s="52"/>
      <c r="U194" s="52"/>
      <c r="V194" s="52"/>
      <c r="W194" s="52"/>
      <c r="X194" s="52"/>
      <c r="Y194" s="52"/>
      <c r="Z194" s="52"/>
      <c r="AA194" s="52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87"/>
      <c r="BC194" s="187"/>
      <c r="BD194" s="15"/>
      <c r="BE194" s="15"/>
      <c r="BF194" s="15"/>
      <c r="BG194" s="15"/>
      <c r="BH194" s="15"/>
      <c r="BI194" s="15"/>
      <c r="BJ194" s="15"/>
      <c r="BK194" s="37"/>
      <c r="BL194" s="193"/>
      <c r="BM194" s="13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</row>
    <row r="195" spans="2:80" s="27" customFormat="1" ht="11.25" customHeight="1">
      <c r="B195" s="26"/>
      <c r="C195" s="15"/>
      <c r="D195" s="15"/>
      <c r="E195" s="15"/>
      <c r="F195" s="15"/>
      <c r="G195" s="15"/>
      <c r="H195" s="15"/>
      <c r="I195" s="15"/>
      <c r="J195" s="15"/>
      <c r="K195" s="15"/>
      <c r="L195" s="214"/>
      <c r="M195" s="214"/>
      <c r="N195" s="15"/>
      <c r="O195" s="15"/>
      <c r="P195" s="15"/>
      <c r="Q195" s="15"/>
      <c r="R195" s="15"/>
      <c r="S195" s="52"/>
      <c r="T195" s="52"/>
      <c r="U195" s="52"/>
      <c r="V195" s="52"/>
      <c r="W195" s="52"/>
      <c r="X195" s="52"/>
      <c r="Y195" s="52"/>
      <c r="Z195" s="52"/>
      <c r="AA195" s="52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87"/>
      <c r="BC195" s="187"/>
      <c r="BD195" s="15"/>
      <c r="BE195" s="15"/>
      <c r="BF195" s="15"/>
      <c r="BG195" s="15"/>
      <c r="BH195" s="15"/>
      <c r="BI195" s="15"/>
      <c r="BJ195" s="15"/>
      <c r="BK195" s="37"/>
      <c r="BL195" s="193"/>
      <c r="BM195" s="13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</row>
    <row r="196" spans="2:80" s="27" customFormat="1" ht="11.25" customHeight="1">
      <c r="B196" s="26"/>
      <c r="C196" s="15"/>
      <c r="D196" s="15"/>
      <c r="E196" s="15"/>
      <c r="F196" s="15"/>
      <c r="G196" s="15"/>
      <c r="H196" s="15"/>
      <c r="I196" s="15"/>
      <c r="J196" s="15"/>
      <c r="K196" s="15"/>
      <c r="L196" s="214"/>
      <c r="M196" s="214"/>
      <c r="N196" s="15"/>
      <c r="O196" s="15"/>
      <c r="P196" s="15"/>
      <c r="Q196" s="15"/>
      <c r="R196" s="15"/>
      <c r="S196" s="52"/>
      <c r="T196" s="52"/>
      <c r="U196" s="52"/>
      <c r="V196" s="52"/>
      <c r="W196" s="52"/>
      <c r="X196" s="52"/>
      <c r="Y196" s="52"/>
      <c r="Z196" s="52"/>
      <c r="AA196" s="52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87"/>
      <c r="BC196" s="187"/>
      <c r="BD196" s="15"/>
      <c r="BE196" s="15"/>
      <c r="BF196" s="15"/>
      <c r="BG196" s="15"/>
      <c r="BH196" s="15"/>
      <c r="BI196" s="15"/>
      <c r="BJ196" s="15"/>
      <c r="BK196" s="37"/>
      <c r="BL196" s="193"/>
      <c r="BM196" s="13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</row>
    <row r="197" spans="2:80" s="27" customFormat="1" ht="11.25" customHeight="1">
      <c r="B197" s="26"/>
      <c r="C197" s="15"/>
      <c r="D197" s="15"/>
      <c r="E197" s="15"/>
      <c r="F197" s="15"/>
      <c r="G197" s="15"/>
      <c r="H197" s="15"/>
      <c r="I197" s="15"/>
      <c r="J197" s="15"/>
      <c r="K197" s="15"/>
      <c r="L197" s="214"/>
      <c r="M197" s="214"/>
      <c r="N197" s="15"/>
      <c r="O197" s="15"/>
      <c r="P197" s="15"/>
      <c r="Q197" s="15"/>
      <c r="R197" s="15"/>
      <c r="S197" s="52"/>
      <c r="T197" s="52"/>
      <c r="U197" s="52"/>
      <c r="V197" s="52"/>
      <c r="W197" s="52"/>
      <c r="X197" s="52"/>
      <c r="Y197" s="52"/>
      <c r="Z197" s="52"/>
      <c r="AA197" s="52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87"/>
      <c r="BC197" s="187"/>
      <c r="BD197" s="15"/>
      <c r="BE197" s="15"/>
      <c r="BF197" s="15"/>
      <c r="BG197" s="15"/>
      <c r="BH197" s="15"/>
      <c r="BI197" s="15"/>
      <c r="BJ197" s="15"/>
      <c r="BK197" s="37"/>
      <c r="BL197" s="193"/>
      <c r="BM197" s="13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</row>
    <row r="198" spans="2:80" s="27" customFormat="1" ht="11.25" customHeight="1">
      <c r="B198" s="26"/>
      <c r="C198" s="15"/>
      <c r="D198" s="15"/>
      <c r="E198" s="15"/>
      <c r="F198" s="15"/>
      <c r="G198" s="15"/>
      <c r="H198" s="15"/>
      <c r="I198" s="15"/>
      <c r="J198" s="15"/>
      <c r="K198" s="15"/>
      <c r="L198" s="214"/>
      <c r="M198" s="214"/>
      <c r="N198" s="15"/>
      <c r="O198" s="15"/>
      <c r="P198" s="15"/>
      <c r="Q198" s="15"/>
      <c r="R198" s="15"/>
      <c r="S198" s="52"/>
      <c r="T198" s="52"/>
      <c r="U198" s="52"/>
      <c r="V198" s="52"/>
      <c r="W198" s="52"/>
      <c r="X198" s="52"/>
      <c r="Y198" s="52"/>
      <c r="Z198" s="52"/>
      <c r="AA198" s="52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87"/>
      <c r="BC198" s="187"/>
      <c r="BD198" s="15"/>
      <c r="BE198" s="15"/>
      <c r="BF198" s="15"/>
      <c r="BG198" s="15"/>
      <c r="BH198" s="15"/>
      <c r="BI198" s="15"/>
      <c r="BJ198" s="15"/>
      <c r="BK198" s="37"/>
      <c r="BL198" s="193"/>
      <c r="BM198" s="13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</row>
    <row r="199" spans="2:80" s="27" customFormat="1" ht="11.25" customHeight="1">
      <c r="B199" s="26"/>
      <c r="C199" s="15"/>
      <c r="D199" s="15"/>
      <c r="E199" s="15"/>
      <c r="F199" s="15"/>
      <c r="G199" s="15"/>
      <c r="H199" s="15"/>
      <c r="I199" s="15"/>
      <c r="J199" s="15"/>
      <c r="K199" s="15"/>
      <c r="L199" s="214"/>
      <c r="M199" s="214"/>
      <c r="N199" s="15"/>
      <c r="O199" s="15"/>
      <c r="P199" s="15"/>
      <c r="Q199" s="15"/>
      <c r="R199" s="15"/>
      <c r="S199" s="52"/>
      <c r="T199" s="52"/>
      <c r="U199" s="52"/>
      <c r="V199" s="52"/>
      <c r="W199" s="52"/>
      <c r="X199" s="52"/>
      <c r="Y199" s="52"/>
      <c r="Z199" s="52"/>
      <c r="AA199" s="52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87"/>
      <c r="BC199" s="187"/>
      <c r="BD199" s="15"/>
      <c r="BE199" s="15"/>
      <c r="BF199" s="15"/>
      <c r="BG199" s="15"/>
      <c r="BH199" s="15"/>
      <c r="BI199" s="15"/>
      <c r="BJ199" s="15"/>
      <c r="BK199" s="37"/>
      <c r="BL199" s="193"/>
      <c r="BM199" s="13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</row>
    <row r="200" spans="2:80" s="27" customFormat="1" ht="11.25" customHeight="1">
      <c r="B200" s="26"/>
      <c r="C200" s="15"/>
      <c r="D200" s="15"/>
      <c r="E200" s="15"/>
      <c r="F200" s="15"/>
      <c r="G200" s="15"/>
      <c r="H200" s="15"/>
      <c r="I200" s="15"/>
      <c r="J200" s="15"/>
      <c r="K200" s="15"/>
      <c r="L200" s="214"/>
      <c r="M200" s="214"/>
      <c r="N200" s="15"/>
      <c r="O200" s="15"/>
      <c r="P200" s="15"/>
      <c r="Q200" s="15"/>
      <c r="R200" s="15"/>
      <c r="S200" s="52"/>
      <c r="T200" s="52"/>
      <c r="U200" s="52"/>
      <c r="V200" s="52"/>
      <c r="W200" s="52"/>
      <c r="X200" s="52"/>
      <c r="Y200" s="52"/>
      <c r="Z200" s="52"/>
      <c r="AA200" s="52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87"/>
      <c r="BC200" s="187"/>
      <c r="BD200" s="15"/>
      <c r="BE200" s="15"/>
      <c r="BF200" s="15"/>
      <c r="BG200" s="15"/>
      <c r="BH200" s="15"/>
      <c r="BI200" s="15"/>
      <c r="BJ200" s="15"/>
      <c r="BK200" s="37"/>
      <c r="BL200" s="193"/>
      <c r="BM200" s="13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</row>
    <row r="201" spans="2:80" s="27" customFormat="1" ht="11.25" customHeight="1">
      <c r="B201" s="26"/>
      <c r="C201" s="15"/>
      <c r="D201" s="15"/>
      <c r="E201" s="15"/>
      <c r="F201" s="15"/>
      <c r="G201" s="15"/>
      <c r="H201" s="15"/>
      <c r="I201" s="15"/>
      <c r="J201" s="15"/>
      <c r="K201" s="15"/>
      <c r="L201" s="214"/>
      <c r="M201" s="214"/>
      <c r="N201" s="15"/>
      <c r="O201" s="15"/>
      <c r="P201" s="15"/>
      <c r="Q201" s="15"/>
      <c r="R201" s="15"/>
      <c r="S201" s="52"/>
      <c r="T201" s="52"/>
      <c r="U201" s="52"/>
      <c r="V201" s="52"/>
      <c r="W201" s="52"/>
      <c r="X201" s="52"/>
      <c r="Y201" s="52"/>
      <c r="Z201" s="52"/>
      <c r="AA201" s="52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87"/>
      <c r="BC201" s="187"/>
      <c r="BD201" s="15"/>
      <c r="BE201" s="15"/>
      <c r="BF201" s="15"/>
      <c r="BG201" s="15"/>
      <c r="BH201" s="15"/>
      <c r="BI201" s="15"/>
      <c r="BJ201" s="15"/>
      <c r="BK201" s="37"/>
      <c r="BL201" s="193"/>
      <c r="BM201" s="13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</row>
    <row r="202" spans="2:80" s="27" customFormat="1" ht="11.25" customHeight="1">
      <c r="B202" s="26"/>
      <c r="C202" s="15"/>
      <c r="D202" s="15"/>
      <c r="E202" s="15"/>
      <c r="F202" s="15"/>
      <c r="G202" s="15"/>
      <c r="H202" s="15"/>
      <c r="I202" s="15"/>
      <c r="J202" s="15"/>
      <c r="K202" s="15"/>
      <c r="L202" s="214"/>
      <c r="M202" s="214"/>
      <c r="N202" s="15"/>
      <c r="O202" s="15"/>
      <c r="P202" s="15"/>
      <c r="Q202" s="15"/>
      <c r="R202" s="15"/>
      <c r="S202" s="52"/>
      <c r="T202" s="52"/>
      <c r="U202" s="52"/>
      <c r="V202" s="52"/>
      <c r="W202" s="52"/>
      <c r="X202" s="52"/>
      <c r="Y202" s="52"/>
      <c r="Z202" s="52"/>
      <c r="AA202" s="52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87"/>
      <c r="BC202" s="187"/>
      <c r="BD202" s="15"/>
      <c r="BE202" s="15"/>
      <c r="BF202" s="15"/>
      <c r="BG202" s="15"/>
      <c r="BH202" s="15"/>
      <c r="BI202" s="15"/>
      <c r="BJ202" s="15"/>
      <c r="BK202" s="37"/>
      <c r="BL202" s="193"/>
      <c r="BM202" s="13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</row>
    <row r="203" spans="2:80" s="27" customFormat="1" ht="11.25" customHeight="1">
      <c r="B203" s="26"/>
      <c r="C203" s="15"/>
      <c r="D203" s="15"/>
      <c r="E203" s="15"/>
      <c r="F203" s="15"/>
      <c r="G203" s="15"/>
      <c r="H203" s="15"/>
      <c r="I203" s="15"/>
      <c r="J203" s="15"/>
      <c r="K203" s="15"/>
      <c r="L203" s="214"/>
      <c r="M203" s="214"/>
      <c r="N203" s="15"/>
      <c r="O203" s="15"/>
      <c r="P203" s="15"/>
      <c r="Q203" s="15"/>
      <c r="R203" s="15"/>
      <c r="S203" s="52"/>
      <c r="T203" s="52"/>
      <c r="U203" s="52"/>
      <c r="V203" s="52"/>
      <c r="W203" s="52"/>
      <c r="X203" s="52"/>
      <c r="Y203" s="52"/>
      <c r="Z203" s="52"/>
      <c r="AA203" s="52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87"/>
      <c r="BC203" s="187"/>
      <c r="BD203" s="15"/>
      <c r="BE203" s="15"/>
      <c r="BF203" s="15"/>
      <c r="BG203" s="15"/>
      <c r="BH203" s="15"/>
      <c r="BI203" s="15"/>
      <c r="BJ203" s="15"/>
      <c r="BK203" s="37"/>
      <c r="BL203" s="193"/>
      <c r="BM203" s="13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</row>
    <row r="204" spans="2:80" s="27" customFormat="1" ht="11.25" customHeight="1">
      <c r="B204" s="26"/>
      <c r="C204" s="15"/>
      <c r="D204" s="15"/>
      <c r="E204" s="15"/>
      <c r="F204" s="15"/>
      <c r="G204" s="15"/>
      <c r="H204" s="15"/>
      <c r="I204" s="15"/>
      <c r="J204" s="15"/>
      <c r="K204" s="15"/>
      <c r="L204" s="214"/>
      <c r="M204" s="214"/>
      <c r="N204" s="15"/>
      <c r="O204" s="15"/>
      <c r="P204" s="15"/>
      <c r="Q204" s="15"/>
      <c r="R204" s="15"/>
      <c r="S204" s="52"/>
      <c r="T204" s="52"/>
      <c r="U204" s="52"/>
      <c r="V204" s="52"/>
      <c r="W204" s="52"/>
      <c r="X204" s="52"/>
      <c r="Y204" s="52"/>
      <c r="Z204" s="52"/>
      <c r="AA204" s="52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87"/>
      <c r="BC204" s="187"/>
      <c r="BD204" s="15"/>
      <c r="BE204" s="15"/>
      <c r="BF204" s="15"/>
      <c r="BG204" s="15"/>
      <c r="BH204" s="15"/>
      <c r="BI204" s="15"/>
      <c r="BJ204" s="15"/>
      <c r="BK204" s="37"/>
      <c r="BL204" s="193"/>
      <c r="BM204" s="13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</row>
    <row r="205" spans="2:80" s="27" customFormat="1" ht="11.25" customHeight="1">
      <c r="B205" s="26"/>
      <c r="C205" s="15"/>
      <c r="D205" s="15"/>
      <c r="E205" s="15"/>
      <c r="F205" s="15"/>
      <c r="G205" s="15"/>
      <c r="H205" s="15"/>
      <c r="I205" s="15"/>
      <c r="J205" s="15"/>
      <c r="K205" s="15"/>
      <c r="L205" s="214"/>
      <c r="M205" s="214"/>
      <c r="N205" s="15"/>
      <c r="O205" s="15"/>
      <c r="P205" s="15"/>
      <c r="Q205" s="15"/>
      <c r="R205" s="15"/>
      <c r="S205" s="52"/>
      <c r="T205" s="52"/>
      <c r="U205" s="52"/>
      <c r="V205" s="52"/>
      <c r="W205" s="52"/>
      <c r="X205" s="52"/>
      <c r="Y205" s="52"/>
      <c r="Z205" s="52"/>
      <c r="AA205" s="52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87"/>
      <c r="BC205" s="187"/>
      <c r="BD205" s="15"/>
      <c r="BE205" s="15"/>
      <c r="BF205" s="15"/>
      <c r="BG205" s="15"/>
      <c r="BH205" s="15"/>
      <c r="BI205" s="15"/>
      <c r="BJ205" s="15"/>
      <c r="BK205" s="37"/>
      <c r="BL205" s="193"/>
      <c r="BM205" s="13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</row>
    <row r="206" spans="2:80" s="27" customFormat="1" ht="11.25" customHeight="1">
      <c r="B206" s="26"/>
      <c r="C206" s="15"/>
      <c r="D206" s="15"/>
      <c r="E206" s="15"/>
      <c r="F206" s="15"/>
      <c r="G206" s="15"/>
      <c r="H206" s="15"/>
      <c r="I206" s="15"/>
      <c r="J206" s="15"/>
      <c r="K206" s="15"/>
      <c r="L206" s="214"/>
      <c r="M206" s="214"/>
      <c r="N206" s="15"/>
      <c r="O206" s="15"/>
      <c r="P206" s="15"/>
      <c r="Q206" s="15"/>
      <c r="R206" s="15"/>
      <c r="S206" s="52"/>
      <c r="T206" s="52"/>
      <c r="U206" s="52"/>
      <c r="V206" s="52"/>
      <c r="W206" s="52"/>
      <c r="X206" s="52"/>
      <c r="Y206" s="52"/>
      <c r="Z206" s="52"/>
      <c r="AA206" s="52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87"/>
      <c r="BC206" s="187"/>
      <c r="BD206" s="15"/>
      <c r="BE206" s="15"/>
      <c r="BF206" s="15"/>
      <c r="BG206" s="15"/>
      <c r="BH206" s="15"/>
      <c r="BI206" s="15"/>
      <c r="BJ206" s="15"/>
      <c r="BK206" s="37"/>
      <c r="BL206" s="193"/>
      <c r="BM206" s="13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</row>
    <row r="207" spans="2:80" s="50" customFormat="1" ht="11.25" customHeight="1">
      <c r="B207" s="26"/>
      <c r="C207" s="15"/>
      <c r="D207" s="15"/>
      <c r="E207" s="15"/>
      <c r="F207" s="15"/>
      <c r="G207" s="15"/>
      <c r="H207" s="15"/>
      <c r="I207" s="15"/>
      <c r="J207" s="15"/>
      <c r="K207" s="15"/>
      <c r="L207" s="214"/>
      <c r="M207" s="214"/>
      <c r="N207" s="15"/>
      <c r="O207" s="15"/>
      <c r="P207" s="15"/>
      <c r="Q207" s="15"/>
      <c r="AB207" s="51"/>
      <c r="AC207" s="51"/>
      <c r="AD207" s="51"/>
      <c r="AE207" s="51"/>
      <c r="AF207" s="51"/>
      <c r="AG207" s="51"/>
      <c r="AH207" s="51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189"/>
      <c r="BC207" s="189"/>
      <c r="BD207" s="52"/>
      <c r="BE207" s="52"/>
      <c r="BF207" s="52"/>
      <c r="BG207" s="52"/>
      <c r="BH207" s="52"/>
      <c r="BI207" s="52"/>
      <c r="BJ207" s="52"/>
      <c r="BK207" s="52"/>
      <c r="BL207" s="181"/>
      <c r="BM207" s="52"/>
      <c r="BN207" s="52"/>
      <c r="BO207" s="52"/>
      <c r="BP207" s="52"/>
      <c r="BQ207" s="52"/>
      <c r="BR207" s="52"/>
      <c r="BS207" s="53"/>
      <c r="BT207" s="53"/>
      <c r="BU207" s="52"/>
      <c r="BV207" s="52"/>
      <c r="BW207" s="52"/>
      <c r="BX207" s="52"/>
      <c r="BY207" s="52"/>
      <c r="BZ207" s="52"/>
      <c r="CA207" s="52"/>
    </row>
    <row r="208" spans="2:80" s="50" customFormat="1" ht="11.25" customHeight="1">
      <c r="C208" s="54"/>
      <c r="D208" s="54"/>
      <c r="E208" s="54"/>
      <c r="F208" s="54"/>
      <c r="G208" s="54"/>
      <c r="H208" s="54"/>
      <c r="I208" s="54"/>
      <c r="J208" s="54"/>
      <c r="K208" s="54"/>
      <c r="L208" s="215"/>
      <c r="M208" s="215"/>
      <c r="N208" s="54"/>
      <c r="O208" s="54"/>
      <c r="P208" s="54"/>
      <c r="Q208" s="54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189"/>
      <c r="BC208" s="189"/>
      <c r="BD208" s="52"/>
      <c r="BE208" s="52"/>
      <c r="BF208" s="52"/>
      <c r="BG208" s="52"/>
      <c r="BH208" s="52"/>
      <c r="BI208" s="52"/>
      <c r="BJ208" s="52"/>
      <c r="BK208" s="52"/>
      <c r="BL208" s="181"/>
      <c r="BM208" s="52"/>
      <c r="BN208" s="52"/>
      <c r="BO208" s="52"/>
      <c r="BP208" s="52"/>
      <c r="BQ208" s="52"/>
      <c r="BR208" s="52"/>
      <c r="BS208" s="52"/>
      <c r="BT208" s="53"/>
      <c r="BU208" s="53"/>
      <c r="BV208" s="52"/>
      <c r="BW208" s="52"/>
      <c r="BX208" s="55"/>
      <c r="BY208" s="55"/>
      <c r="BZ208" s="52"/>
      <c r="CA208" s="52"/>
      <c r="CB208" s="52"/>
    </row>
    <row r="209" spans="2:80" s="52" customFormat="1" ht="11.25" customHeight="1">
      <c r="B209" s="50"/>
      <c r="C209" s="50"/>
      <c r="D209" s="54"/>
      <c r="E209" s="54"/>
      <c r="F209" s="54"/>
      <c r="G209" s="54"/>
      <c r="H209" s="54"/>
      <c r="I209" s="54"/>
      <c r="J209" s="54"/>
      <c r="K209" s="54"/>
      <c r="L209" s="215"/>
      <c r="M209" s="215"/>
      <c r="N209" s="54"/>
      <c r="O209" s="54"/>
      <c r="P209" s="54"/>
      <c r="Q209" s="54"/>
      <c r="R209" s="54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BB209" s="189"/>
      <c r="BC209" s="189"/>
      <c r="BL209" s="181"/>
      <c r="BU209" s="53"/>
      <c r="BV209" s="53"/>
      <c r="BY209" s="55"/>
      <c r="BZ209" s="55"/>
    </row>
    <row r="210" spans="2:80" s="52" customFormat="1" ht="11.25" customHeight="1">
      <c r="B210" s="50"/>
      <c r="C210" s="50"/>
      <c r="D210" s="50"/>
      <c r="E210" s="54"/>
      <c r="F210" s="54"/>
      <c r="G210" s="54"/>
      <c r="H210" s="54"/>
      <c r="I210" s="54"/>
      <c r="J210" s="54"/>
      <c r="K210" s="54"/>
      <c r="L210" s="215"/>
      <c r="M210" s="215"/>
      <c r="N210" s="54"/>
      <c r="O210" s="54"/>
      <c r="P210" s="54"/>
      <c r="Q210" s="54"/>
      <c r="R210" s="54"/>
      <c r="S210" s="54"/>
      <c r="T210" s="50"/>
      <c r="U210" s="50"/>
      <c r="V210" s="50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8"/>
      <c r="BB210" s="189"/>
      <c r="BC210" s="189"/>
      <c r="BL210" s="181"/>
      <c r="BV210" s="53"/>
      <c r="BW210" s="53"/>
      <c r="BZ210" s="55"/>
      <c r="CA210" s="55"/>
    </row>
    <row r="211" spans="2:80" s="67" customFormat="1" ht="11.25" customHeight="1">
      <c r="B211" s="52"/>
      <c r="C211" s="50"/>
      <c r="D211" s="50"/>
      <c r="E211" s="50"/>
      <c r="F211" s="54"/>
      <c r="G211" s="54"/>
      <c r="H211" s="54"/>
      <c r="I211" s="54"/>
      <c r="J211" s="54"/>
      <c r="K211" s="54"/>
      <c r="L211" s="215"/>
      <c r="M211" s="215"/>
      <c r="N211" s="54"/>
      <c r="O211" s="54"/>
      <c r="P211" s="54"/>
      <c r="Q211" s="54"/>
      <c r="R211" s="54"/>
      <c r="S211" s="54"/>
      <c r="T211" s="54"/>
      <c r="U211" s="50"/>
      <c r="V211" s="59"/>
      <c r="W211" s="59"/>
      <c r="X211" s="60"/>
      <c r="Y211" s="61"/>
      <c r="Z211" s="62"/>
      <c r="AA211" s="63"/>
      <c r="AB211" s="63"/>
      <c r="AC211" s="63"/>
      <c r="AD211" s="63"/>
      <c r="AE211" s="63"/>
      <c r="AF211" s="64"/>
      <c r="AG211" s="65"/>
      <c r="AH211" s="65"/>
      <c r="AI211" s="65"/>
      <c r="AJ211" s="65"/>
      <c r="AK211" s="65"/>
      <c r="AL211" s="65"/>
      <c r="AM211" s="66"/>
      <c r="BB211" s="190"/>
      <c r="BC211" s="190"/>
      <c r="BL211" s="182"/>
      <c r="BW211" s="68"/>
      <c r="BX211" s="68"/>
    </row>
    <row r="212" spans="2:80" s="67" customFormat="1" ht="11.25" customHeight="1">
      <c r="D212" s="59"/>
      <c r="E212" s="59"/>
      <c r="F212" s="59"/>
      <c r="G212" s="69"/>
      <c r="H212" s="69"/>
      <c r="I212" s="69"/>
      <c r="J212" s="69"/>
      <c r="K212" s="69"/>
      <c r="L212" s="216"/>
      <c r="M212" s="216"/>
      <c r="N212" s="69"/>
      <c r="O212" s="69"/>
      <c r="P212" s="69"/>
      <c r="Q212" s="69"/>
      <c r="R212" s="69"/>
      <c r="S212" s="69"/>
      <c r="T212" s="69"/>
      <c r="U212" s="69"/>
      <c r="V212" s="70"/>
      <c r="W212" s="59"/>
      <c r="X212" s="59"/>
      <c r="Y212" s="71"/>
      <c r="Z212" s="72"/>
      <c r="AA212" s="73"/>
      <c r="AB212" s="73"/>
      <c r="AC212" s="73"/>
      <c r="AD212" s="73"/>
      <c r="AE212" s="73"/>
      <c r="AF212" s="73"/>
      <c r="AG212" s="73"/>
      <c r="AH212" s="74"/>
      <c r="AI212" s="74"/>
      <c r="AJ212" s="75"/>
      <c r="AK212" s="75"/>
      <c r="AL212" s="75"/>
      <c r="AM212" s="75"/>
      <c r="AN212" s="66"/>
      <c r="BB212" s="190"/>
      <c r="BC212" s="190"/>
      <c r="BL212" s="182"/>
      <c r="BX212" s="68"/>
      <c r="BY212" s="68"/>
    </row>
    <row r="213" spans="2:80" s="67" customFormat="1" ht="11.25" customHeight="1">
      <c r="E213" s="59"/>
      <c r="F213" s="59"/>
      <c r="G213" s="59"/>
      <c r="H213" s="69"/>
      <c r="I213" s="69"/>
      <c r="J213" s="69"/>
      <c r="K213" s="69"/>
      <c r="L213" s="216"/>
      <c r="M213" s="216"/>
      <c r="N213" s="69"/>
      <c r="O213" s="69"/>
      <c r="P213" s="69"/>
      <c r="Q213" s="69"/>
      <c r="R213" s="69"/>
      <c r="S213" s="69"/>
      <c r="T213" s="69"/>
      <c r="U213" s="69"/>
      <c r="V213" s="69"/>
      <c r="W213" s="70"/>
      <c r="X213" s="59"/>
      <c r="Y213" s="59"/>
      <c r="Z213" s="71"/>
      <c r="AA213" s="72"/>
      <c r="AB213" s="73"/>
      <c r="AC213" s="73"/>
      <c r="AD213" s="73"/>
      <c r="AE213" s="73"/>
      <c r="AF213" s="73"/>
      <c r="AG213" s="73"/>
      <c r="AH213" s="73"/>
      <c r="AI213" s="74"/>
      <c r="AJ213" s="74"/>
      <c r="AK213" s="75"/>
      <c r="AL213" s="75"/>
      <c r="AM213" s="75"/>
      <c r="AN213" s="75"/>
      <c r="AO213" s="66"/>
      <c r="BB213" s="190"/>
      <c r="BC213" s="190"/>
      <c r="BL213" s="182"/>
      <c r="BY213" s="68"/>
      <c r="BZ213" s="68"/>
    </row>
    <row r="214" spans="2:80" s="67" customFormat="1" ht="11.25" customHeight="1">
      <c r="F214" s="59"/>
      <c r="G214" s="59"/>
      <c r="H214" s="59"/>
      <c r="I214" s="69"/>
      <c r="J214" s="69"/>
      <c r="K214" s="69"/>
      <c r="L214" s="216"/>
      <c r="M214" s="216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70"/>
      <c r="Y214" s="59"/>
      <c r="Z214" s="59"/>
      <c r="AA214" s="71"/>
      <c r="AB214" s="72"/>
      <c r="AC214" s="73"/>
      <c r="AD214" s="73"/>
      <c r="AE214" s="73"/>
      <c r="AF214" s="73"/>
      <c r="AG214" s="73"/>
      <c r="AH214" s="73"/>
      <c r="AI214" s="73"/>
      <c r="AJ214" s="74"/>
      <c r="AK214" s="74"/>
      <c r="AL214" s="75"/>
      <c r="AM214" s="75"/>
      <c r="AN214" s="75"/>
      <c r="AO214" s="75"/>
      <c r="AP214" s="66"/>
      <c r="BB214" s="190"/>
      <c r="BC214" s="190"/>
      <c r="BL214" s="182"/>
      <c r="BZ214" s="68"/>
      <c r="CA214" s="68"/>
    </row>
    <row r="215" spans="2:80" s="67" customFormat="1" ht="11.25" customHeight="1">
      <c r="G215" s="59"/>
      <c r="H215" s="59"/>
      <c r="I215" s="59"/>
      <c r="J215" s="69"/>
      <c r="K215" s="69"/>
      <c r="L215" s="216"/>
      <c r="M215" s="216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70"/>
      <c r="Z215" s="59"/>
      <c r="AA215" s="59"/>
      <c r="AB215" s="60"/>
      <c r="AC215" s="76"/>
      <c r="AD215" s="77"/>
      <c r="AE215" s="77"/>
      <c r="AF215" s="77"/>
      <c r="AG215" s="77"/>
      <c r="AH215" s="77"/>
      <c r="AI215" s="77"/>
      <c r="AJ215" s="77"/>
      <c r="AK215" s="78"/>
      <c r="AL215" s="78"/>
      <c r="AM215" s="78"/>
      <c r="AN215" s="78"/>
      <c r="AO215" s="78"/>
      <c r="AP215" s="78"/>
      <c r="AQ215" s="66"/>
      <c r="BB215" s="190"/>
      <c r="BC215" s="190"/>
      <c r="BL215" s="182"/>
      <c r="CA215" s="68"/>
      <c r="CB215" s="68"/>
    </row>
    <row r="216" spans="2:80" s="53" customFormat="1" ht="11.25" customHeight="1">
      <c r="B216" s="67"/>
      <c r="C216" s="67"/>
      <c r="D216" s="67"/>
      <c r="E216" s="67"/>
      <c r="F216" s="67"/>
      <c r="G216" s="67"/>
      <c r="H216" s="59"/>
      <c r="I216" s="59"/>
      <c r="J216" s="59"/>
      <c r="K216" s="69"/>
      <c r="L216" s="216"/>
      <c r="M216" s="216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70"/>
      <c r="AA216" s="79"/>
      <c r="AB216" s="79"/>
      <c r="AC216" s="80"/>
      <c r="AD216" s="81"/>
      <c r="AE216" s="81"/>
      <c r="AF216" s="81"/>
      <c r="AG216" s="81"/>
      <c r="AH216" s="81"/>
      <c r="AI216" s="81"/>
      <c r="AJ216" s="81"/>
      <c r="AK216" s="81"/>
      <c r="AL216" s="82"/>
      <c r="AM216" s="82"/>
      <c r="AN216" s="83"/>
      <c r="AO216" s="84"/>
      <c r="AP216" s="84"/>
      <c r="AQ216" s="84"/>
      <c r="AR216" s="66"/>
      <c r="AS216" s="67"/>
      <c r="AT216" s="67"/>
      <c r="AU216" s="67"/>
      <c r="AV216" s="67"/>
      <c r="AW216" s="67"/>
      <c r="AX216" s="67"/>
      <c r="AY216" s="67"/>
      <c r="AZ216" s="52"/>
      <c r="BA216" s="52"/>
      <c r="BB216" s="189"/>
      <c r="BC216" s="189"/>
      <c r="BD216" s="52"/>
      <c r="BE216" s="52"/>
      <c r="BF216" s="52"/>
      <c r="BG216" s="52"/>
      <c r="BH216" s="52"/>
      <c r="BI216" s="52"/>
      <c r="BJ216" s="52"/>
      <c r="BK216" s="52"/>
      <c r="BL216" s="181"/>
      <c r="BM216" s="52"/>
      <c r="BN216" s="52"/>
      <c r="BO216" s="52"/>
      <c r="BP216" s="67"/>
      <c r="BQ216" s="67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</row>
    <row r="217" spans="2:80" s="53" customFormat="1" ht="11.25" customHeight="1">
      <c r="B217" s="85"/>
      <c r="C217" s="85"/>
      <c r="D217" s="85"/>
      <c r="E217" s="85"/>
      <c r="F217" s="52"/>
      <c r="G217" s="52"/>
      <c r="H217" s="52"/>
      <c r="I217" s="50"/>
      <c r="J217" s="50"/>
      <c r="K217" s="50"/>
      <c r="L217" s="215"/>
      <c r="M217" s="215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79"/>
      <c r="AB217" s="79"/>
      <c r="AC217" s="79"/>
      <c r="AD217" s="80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3"/>
      <c r="AP217" s="84"/>
      <c r="AQ217" s="84"/>
      <c r="AR217" s="84"/>
      <c r="AS217" s="66"/>
      <c r="AT217" s="67"/>
      <c r="AU217" s="67"/>
      <c r="AV217" s="67"/>
      <c r="AW217" s="67"/>
      <c r="AX217" s="67"/>
      <c r="AY217" s="67"/>
      <c r="AZ217" s="67"/>
      <c r="BA217" s="52"/>
      <c r="BB217" s="189"/>
      <c r="BC217" s="189"/>
      <c r="BD217" s="52"/>
      <c r="BE217" s="52"/>
      <c r="BF217" s="52"/>
      <c r="BG217" s="52"/>
      <c r="BH217" s="52"/>
      <c r="BI217" s="52"/>
      <c r="BJ217" s="52"/>
      <c r="BK217" s="52"/>
      <c r="BL217" s="181"/>
      <c r="BM217" s="52"/>
      <c r="BN217" s="52"/>
      <c r="BO217" s="52"/>
      <c r="BP217" s="52"/>
      <c r="BQ217" s="67"/>
      <c r="BR217" s="67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</row>
    <row r="218" spans="2:80" s="85" customFormat="1" ht="11.25" customHeight="1">
      <c r="B218" s="53"/>
      <c r="G218" s="52"/>
      <c r="H218" s="52"/>
      <c r="I218" s="52"/>
      <c r="J218" s="50"/>
      <c r="K218" s="50"/>
      <c r="L218" s="205"/>
      <c r="M218" s="215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79"/>
      <c r="AC218" s="79"/>
      <c r="AD218" s="79"/>
      <c r="AE218" s="80"/>
      <c r="AF218" s="81"/>
      <c r="AG218" s="81"/>
      <c r="AH218" s="81"/>
      <c r="AI218" s="81"/>
      <c r="AJ218" s="81"/>
      <c r="AK218" s="81"/>
      <c r="AL218" s="81"/>
      <c r="AM218" s="81"/>
      <c r="AN218" s="82"/>
      <c r="AO218" s="82"/>
      <c r="AP218" s="83"/>
      <c r="AQ218" s="84"/>
      <c r="AR218" s="84"/>
      <c r="AS218" s="84"/>
      <c r="AT218" s="66"/>
      <c r="AU218" s="67"/>
      <c r="AV218" s="67"/>
      <c r="AW218" s="67"/>
      <c r="AX218" s="67"/>
      <c r="AY218" s="67"/>
      <c r="AZ218" s="67"/>
      <c r="BA218" s="67"/>
      <c r="BB218" s="189"/>
      <c r="BC218" s="189"/>
      <c r="BD218" s="52"/>
      <c r="BE218" s="52"/>
      <c r="BF218" s="52"/>
      <c r="BG218" s="52"/>
      <c r="BH218" s="52"/>
      <c r="BI218" s="52"/>
      <c r="BJ218" s="52"/>
      <c r="BK218" s="52"/>
      <c r="BL218" s="181"/>
      <c r="BM218" s="52"/>
      <c r="BN218" s="52"/>
      <c r="BO218" s="52"/>
      <c r="BP218" s="52"/>
      <c r="BQ218" s="52"/>
      <c r="BR218" s="67"/>
      <c r="BS218" s="67"/>
    </row>
    <row r="219" spans="2:80" s="85" customFormat="1" ht="11.25" customHeight="1">
      <c r="B219" s="53"/>
      <c r="C219" s="53"/>
      <c r="H219" s="52"/>
      <c r="I219" s="52"/>
      <c r="J219" s="52"/>
      <c r="K219" s="50"/>
      <c r="L219" s="205"/>
      <c r="M219" s="205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79"/>
      <c r="AD219" s="79"/>
      <c r="AE219" s="79"/>
      <c r="AF219" s="80"/>
      <c r="AG219" s="81"/>
      <c r="AH219" s="81"/>
      <c r="AI219" s="81"/>
      <c r="AJ219" s="81"/>
      <c r="AK219" s="81"/>
      <c r="AL219" s="81"/>
      <c r="AM219" s="81"/>
      <c r="AN219" s="81"/>
      <c r="AO219" s="82"/>
      <c r="AP219" s="82"/>
      <c r="AQ219" s="83"/>
      <c r="AR219" s="84"/>
      <c r="AS219" s="84"/>
      <c r="AT219" s="84"/>
      <c r="AU219" s="66"/>
      <c r="AV219" s="67"/>
      <c r="AW219" s="67"/>
      <c r="AX219" s="67"/>
      <c r="AY219" s="67"/>
      <c r="AZ219" s="67"/>
      <c r="BA219" s="67"/>
      <c r="BB219" s="190"/>
      <c r="BC219" s="189"/>
      <c r="BD219" s="52"/>
      <c r="BE219" s="52"/>
      <c r="BF219" s="52"/>
      <c r="BG219" s="52"/>
      <c r="BH219" s="52"/>
      <c r="BI219" s="52"/>
      <c r="BJ219" s="52"/>
      <c r="BK219" s="52"/>
      <c r="BL219" s="181"/>
      <c r="BM219" s="52"/>
      <c r="BN219" s="52"/>
      <c r="BO219" s="52"/>
      <c r="BP219" s="52"/>
      <c r="BQ219" s="52"/>
      <c r="BR219" s="52"/>
      <c r="BS219" s="67"/>
      <c r="BT219" s="67"/>
    </row>
    <row r="220" spans="2:80" s="85" customFormat="1" ht="11.25" customHeight="1">
      <c r="C220" s="53"/>
      <c r="D220" s="53"/>
      <c r="I220" s="52"/>
      <c r="J220" s="52"/>
      <c r="K220" s="52"/>
      <c r="L220" s="205"/>
      <c r="M220" s="205"/>
      <c r="N220" s="5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79"/>
      <c r="AE220" s="79"/>
      <c r="AF220" s="79"/>
      <c r="AG220" s="80"/>
      <c r="AH220" s="81"/>
      <c r="AI220" s="81"/>
      <c r="AJ220" s="81"/>
      <c r="AK220" s="81"/>
      <c r="AL220" s="81"/>
      <c r="AM220" s="81"/>
      <c r="AN220" s="81"/>
      <c r="AO220" s="81"/>
      <c r="AP220" s="82"/>
      <c r="AQ220" s="82"/>
      <c r="AR220" s="83"/>
      <c r="AS220" s="84"/>
      <c r="AT220" s="84"/>
      <c r="AU220" s="84"/>
      <c r="AV220" s="66"/>
      <c r="AW220" s="67"/>
      <c r="AX220" s="67"/>
      <c r="AY220" s="67"/>
      <c r="AZ220" s="67"/>
      <c r="BA220" s="67"/>
      <c r="BB220" s="190"/>
      <c r="BC220" s="190"/>
      <c r="BD220" s="52"/>
      <c r="BE220" s="52"/>
      <c r="BF220" s="52"/>
      <c r="BG220" s="52"/>
      <c r="BH220" s="52"/>
      <c r="BI220" s="52"/>
      <c r="BJ220" s="52"/>
      <c r="BK220" s="52"/>
      <c r="BL220" s="181"/>
      <c r="BM220" s="52"/>
      <c r="BN220" s="52"/>
      <c r="BO220" s="52"/>
      <c r="BP220" s="52"/>
      <c r="BQ220" s="52"/>
      <c r="BR220" s="52"/>
      <c r="BS220" s="52"/>
      <c r="BT220" s="67"/>
      <c r="BU220" s="67"/>
    </row>
    <row r="221" spans="2:80" s="85" customFormat="1" ht="11.25" customHeight="1">
      <c r="D221" s="53"/>
      <c r="E221" s="53"/>
      <c r="J221" s="52"/>
      <c r="K221" s="52"/>
      <c r="M221" s="205"/>
      <c r="N221" s="50"/>
      <c r="O221" s="50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79"/>
      <c r="AF221" s="79"/>
      <c r="AG221" s="79"/>
      <c r="AH221" s="80"/>
      <c r="AI221" s="81"/>
      <c r="AJ221" s="81"/>
      <c r="AK221" s="81"/>
      <c r="AL221" s="81"/>
      <c r="AM221" s="81"/>
      <c r="AN221" s="81"/>
      <c r="AO221" s="81"/>
      <c r="AP221" s="81"/>
      <c r="AQ221" s="82"/>
      <c r="AR221" s="82"/>
      <c r="AS221" s="83"/>
      <c r="AT221" s="84"/>
      <c r="AU221" s="84"/>
      <c r="AV221" s="84"/>
      <c r="AW221" s="66"/>
      <c r="AX221" s="67"/>
      <c r="AY221" s="67"/>
      <c r="AZ221" s="67"/>
      <c r="BA221" s="67"/>
      <c r="BB221" s="190"/>
      <c r="BC221" s="190"/>
      <c r="BD221" s="67"/>
      <c r="BE221" s="52"/>
      <c r="BF221" s="52"/>
      <c r="BG221" s="52"/>
      <c r="BH221" s="52"/>
      <c r="BI221" s="52"/>
      <c r="BJ221" s="52"/>
      <c r="BK221" s="52"/>
      <c r="BL221" s="181"/>
      <c r="BM221" s="52"/>
      <c r="BN221" s="52"/>
      <c r="BO221" s="52"/>
      <c r="BP221" s="52"/>
      <c r="BQ221" s="52"/>
      <c r="BR221" s="52"/>
      <c r="BS221" s="52"/>
      <c r="BT221" s="52"/>
      <c r="BU221" s="67"/>
      <c r="BV221" s="67"/>
    </row>
    <row r="222" spans="2:80" s="85" customFormat="1" ht="11.25" customHeight="1">
      <c r="E222" s="53"/>
      <c r="F222" s="53"/>
      <c r="K222" s="52"/>
      <c r="N222" s="50"/>
      <c r="O222" s="50"/>
      <c r="P222" s="50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79"/>
      <c r="AG222" s="79"/>
      <c r="AH222" s="79"/>
      <c r="AI222" s="80"/>
      <c r="AJ222" s="81"/>
      <c r="AK222" s="81"/>
      <c r="AL222" s="81"/>
      <c r="AM222" s="81"/>
      <c r="AN222" s="81"/>
      <c r="AO222" s="81"/>
      <c r="AP222" s="81"/>
      <c r="AQ222" s="81"/>
      <c r="AR222" s="82"/>
      <c r="AS222" s="82"/>
      <c r="AT222" s="83"/>
      <c r="AU222" s="84"/>
      <c r="AV222" s="84"/>
      <c r="AW222" s="84"/>
      <c r="AX222" s="66"/>
      <c r="AY222" s="67"/>
      <c r="AZ222" s="67"/>
      <c r="BA222" s="67"/>
      <c r="BB222" s="190"/>
      <c r="BC222" s="190"/>
      <c r="BD222" s="67"/>
      <c r="BE222" s="67"/>
      <c r="BF222" s="52"/>
      <c r="BG222" s="52"/>
      <c r="BH222" s="52"/>
      <c r="BI222" s="52"/>
      <c r="BJ222" s="52"/>
      <c r="BK222" s="52"/>
      <c r="BL222" s="181"/>
      <c r="BM222" s="52"/>
      <c r="BN222" s="52"/>
      <c r="BO222" s="52"/>
      <c r="BP222" s="52"/>
      <c r="BQ222" s="52"/>
      <c r="BR222" s="52"/>
      <c r="BS222" s="52"/>
      <c r="BT222" s="52"/>
      <c r="BU222" s="52"/>
      <c r="BV222" s="67"/>
      <c r="BW222" s="67"/>
    </row>
    <row r="223" spans="2:80" s="85" customFormat="1" ht="11.25" customHeight="1">
      <c r="F223" s="53"/>
      <c r="G223" s="53"/>
      <c r="N223" s="52"/>
      <c r="O223" s="50"/>
      <c r="P223" s="50"/>
      <c r="Q223" s="50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79"/>
      <c r="AH223" s="79"/>
      <c r="AI223" s="79"/>
      <c r="AJ223" s="80"/>
      <c r="AK223" s="81"/>
      <c r="AL223" s="81"/>
      <c r="AM223" s="81"/>
      <c r="AN223" s="81"/>
      <c r="AO223" s="81"/>
      <c r="AP223" s="81"/>
      <c r="AQ223" s="81"/>
      <c r="AR223" s="81"/>
      <c r="AS223" s="86"/>
      <c r="AT223" s="82"/>
      <c r="AU223" s="83"/>
      <c r="AV223" s="84"/>
      <c r="AW223" s="84"/>
      <c r="AX223" s="84"/>
      <c r="AY223" s="66"/>
      <c r="AZ223" s="67"/>
      <c r="BA223" s="67"/>
      <c r="BB223" s="190"/>
      <c r="BC223" s="190"/>
      <c r="BD223" s="67"/>
      <c r="BE223" s="67"/>
      <c r="BF223" s="67"/>
      <c r="BG223" s="52"/>
      <c r="BH223" s="52"/>
      <c r="BI223" s="52"/>
      <c r="BJ223" s="52"/>
      <c r="BK223" s="52"/>
      <c r="BL223" s="181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67"/>
      <c r="BX223" s="67"/>
    </row>
    <row r="224" spans="2:80" s="81" customFormat="1" ht="11.25" customHeight="1">
      <c r="B224" s="85"/>
      <c r="C224" s="85"/>
      <c r="D224" s="85"/>
      <c r="E224" s="85"/>
      <c r="F224" s="85"/>
      <c r="G224" s="53"/>
      <c r="H224" s="53"/>
      <c r="I224" s="85"/>
      <c r="J224" s="85"/>
      <c r="K224" s="85"/>
      <c r="L224" s="85"/>
      <c r="M224" s="217"/>
      <c r="N224" s="79"/>
      <c r="O224" s="79"/>
      <c r="P224" s="80"/>
      <c r="Y224" s="86"/>
      <c r="Z224" s="82"/>
      <c r="AA224" s="83"/>
      <c r="AB224" s="84"/>
      <c r="AC224" s="84"/>
      <c r="AD224" s="84"/>
      <c r="AE224" s="66"/>
      <c r="AF224" s="67"/>
      <c r="AG224" s="67"/>
      <c r="AH224" s="67"/>
      <c r="AI224" s="67"/>
      <c r="AJ224" s="67"/>
      <c r="AK224" s="67"/>
      <c r="AL224" s="67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189"/>
      <c r="BC224" s="190"/>
      <c r="BD224" s="67"/>
      <c r="BE224" s="85"/>
      <c r="BF224" s="85"/>
      <c r="BG224" s="85"/>
      <c r="BH224" s="85"/>
      <c r="BI224" s="85"/>
      <c r="BJ224" s="85"/>
      <c r="BK224" s="85"/>
      <c r="BL224" s="185"/>
      <c r="BM224" s="85"/>
      <c r="BN224" s="85"/>
      <c r="BO224" s="53"/>
      <c r="BP224" s="53"/>
      <c r="BQ224" s="85"/>
      <c r="BR224" s="85"/>
      <c r="BS224" s="85"/>
      <c r="BT224" s="85"/>
      <c r="BU224" s="79"/>
      <c r="BV224" s="79"/>
      <c r="BW224" s="79"/>
      <c r="BX224" s="80"/>
    </row>
    <row r="225" spans="2:78" s="52" customFormat="1" ht="11.25" customHeight="1">
      <c r="B225" s="81"/>
      <c r="C225" s="81"/>
      <c r="D225" s="81"/>
      <c r="E225" s="82"/>
      <c r="F225" s="82"/>
      <c r="G225" s="83"/>
      <c r="H225" s="84"/>
      <c r="I225" s="84"/>
      <c r="J225" s="87"/>
      <c r="K225" s="66"/>
      <c r="L225" s="218"/>
      <c r="M225" s="218"/>
      <c r="N225" s="67"/>
      <c r="O225" s="67"/>
      <c r="P225" s="67"/>
      <c r="Q225" s="67"/>
      <c r="R225" s="67"/>
      <c r="AI225" s="67"/>
      <c r="AJ225" s="67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53"/>
      <c r="AV225" s="53"/>
      <c r="AW225" s="85"/>
      <c r="AX225" s="85"/>
      <c r="AY225" s="85"/>
      <c r="AZ225" s="85"/>
      <c r="BA225" s="79"/>
      <c r="BB225" s="189"/>
      <c r="BC225" s="189"/>
      <c r="BD225" s="80"/>
      <c r="BE225" s="81"/>
      <c r="BF225" s="81"/>
      <c r="BG225" s="81"/>
      <c r="BH225" s="81"/>
      <c r="BI225" s="81"/>
      <c r="BJ225" s="81"/>
      <c r="BK225" s="81"/>
      <c r="BL225" s="195"/>
      <c r="BM225" s="82"/>
      <c r="BN225" s="82"/>
      <c r="BO225" s="83"/>
      <c r="BP225" s="84"/>
      <c r="BQ225" s="84"/>
      <c r="BR225" s="84"/>
      <c r="BS225" s="66"/>
      <c r="BT225" s="67"/>
      <c r="BU225" s="67"/>
      <c r="BV225" s="67"/>
      <c r="BW225" s="67"/>
      <c r="BX225" s="67"/>
      <c r="BY225" s="67"/>
      <c r="BZ225" s="67"/>
    </row>
    <row r="226" spans="2:78" s="85" customFormat="1" ht="11.2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N226" s="52"/>
      <c r="O226" s="67"/>
      <c r="P226" s="67"/>
      <c r="AA226" s="53"/>
      <c r="AB226" s="53"/>
      <c r="AG226" s="79"/>
      <c r="AH226" s="79"/>
      <c r="AI226" s="79"/>
      <c r="AJ226" s="80"/>
      <c r="AK226" s="81"/>
      <c r="AL226" s="81"/>
      <c r="AM226" s="81"/>
      <c r="AN226" s="81"/>
      <c r="AO226" s="81"/>
      <c r="AP226" s="81"/>
      <c r="AQ226" s="81"/>
      <c r="AR226" s="81"/>
      <c r="AS226" s="82"/>
      <c r="AT226" s="82"/>
      <c r="AU226" s="83"/>
      <c r="AV226" s="84"/>
      <c r="AW226" s="84"/>
      <c r="AX226" s="84"/>
      <c r="AY226" s="66"/>
      <c r="AZ226" s="67"/>
      <c r="BA226" s="67"/>
      <c r="BB226" s="190"/>
      <c r="BC226" s="190"/>
      <c r="BD226" s="67"/>
      <c r="BE226" s="67"/>
      <c r="BF226" s="67"/>
      <c r="BG226" s="52"/>
      <c r="BH226" s="52"/>
      <c r="BI226" s="52"/>
      <c r="BJ226" s="52"/>
      <c r="BK226" s="52"/>
      <c r="BL226" s="181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67"/>
      <c r="BX226" s="67"/>
    </row>
    <row r="227" spans="2:78" s="81" customFormat="1" ht="11.25" customHeight="1">
      <c r="B227" s="85"/>
      <c r="C227" s="85"/>
      <c r="D227" s="85"/>
      <c r="E227" s="85"/>
      <c r="F227" s="85"/>
      <c r="G227" s="53"/>
      <c r="H227" s="53"/>
      <c r="I227" s="85"/>
      <c r="J227" s="85"/>
      <c r="K227" s="85"/>
      <c r="L227" s="85"/>
      <c r="M227" s="217"/>
      <c r="N227" s="79"/>
      <c r="O227" s="79"/>
      <c r="P227" s="80"/>
      <c r="Y227" s="82"/>
      <c r="Z227" s="82"/>
      <c r="AA227" s="83"/>
      <c r="AB227" s="84"/>
      <c r="AC227" s="84"/>
      <c r="AD227" s="84"/>
      <c r="AE227" s="66"/>
      <c r="AF227" s="67"/>
      <c r="AG227" s="67"/>
      <c r="AH227" s="67"/>
      <c r="AI227" s="67"/>
      <c r="AJ227" s="67"/>
      <c r="AK227" s="67"/>
      <c r="AL227" s="67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189"/>
      <c r="BC227" s="190"/>
      <c r="BD227" s="67"/>
      <c r="BE227" s="85"/>
      <c r="BF227" s="85"/>
      <c r="BG227" s="85"/>
      <c r="BH227" s="85"/>
      <c r="BI227" s="85"/>
      <c r="BJ227" s="85"/>
      <c r="BK227" s="85"/>
      <c r="BL227" s="185"/>
      <c r="BM227" s="85"/>
      <c r="BN227" s="85"/>
      <c r="BO227" s="53"/>
      <c r="BP227" s="53"/>
      <c r="BQ227" s="85"/>
      <c r="BR227" s="85"/>
      <c r="BS227" s="85"/>
      <c r="BT227" s="85"/>
      <c r="BU227" s="79"/>
      <c r="BV227" s="79"/>
      <c r="BW227" s="79"/>
      <c r="BX227" s="80"/>
    </row>
    <row r="228" spans="2:78" s="52" customFormat="1" ht="11.25" customHeight="1">
      <c r="B228" s="81"/>
      <c r="C228" s="81"/>
      <c r="D228" s="81"/>
      <c r="E228" s="82"/>
      <c r="F228" s="82"/>
      <c r="G228" s="83"/>
      <c r="H228" s="84"/>
      <c r="I228" s="84"/>
      <c r="J228" s="84"/>
      <c r="K228" s="66"/>
      <c r="L228" s="218"/>
      <c r="M228" s="218"/>
      <c r="N228" s="67"/>
      <c r="O228" s="67"/>
      <c r="P228" s="67"/>
      <c r="Q228" s="67"/>
      <c r="R228" s="67"/>
      <c r="AI228" s="67"/>
      <c r="AJ228" s="67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53"/>
      <c r="AV228" s="53"/>
      <c r="AW228" s="85"/>
      <c r="AX228" s="85"/>
      <c r="AY228" s="85"/>
      <c r="AZ228" s="85"/>
      <c r="BA228" s="79"/>
      <c r="BB228" s="189"/>
      <c r="BC228" s="189"/>
      <c r="BD228" s="80"/>
      <c r="BE228" s="81"/>
      <c r="BF228" s="81"/>
      <c r="BG228" s="81"/>
      <c r="BH228" s="81"/>
      <c r="BI228" s="81"/>
      <c r="BJ228" s="81"/>
      <c r="BK228" s="81"/>
      <c r="BL228" s="195"/>
      <c r="BM228" s="82"/>
      <c r="BN228" s="82"/>
      <c r="BO228" s="83"/>
      <c r="BP228" s="84"/>
      <c r="BQ228" s="84"/>
      <c r="BR228" s="84"/>
      <c r="BS228" s="66"/>
      <c r="BT228" s="67"/>
      <c r="BU228" s="67"/>
      <c r="BV228" s="67"/>
      <c r="BW228" s="67"/>
      <c r="BX228" s="67"/>
      <c r="BY228" s="67"/>
      <c r="BZ228" s="67"/>
    </row>
    <row r="229" spans="2:78" s="85" customFormat="1" ht="11.2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N229" s="52"/>
      <c r="O229" s="67"/>
      <c r="P229" s="67"/>
      <c r="AA229" s="53"/>
      <c r="AB229" s="53"/>
      <c r="AG229" s="79"/>
      <c r="AH229" s="79"/>
      <c r="AI229" s="79"/>
      <c r="AJ229" s="80"/>
      <c r="AK229" s="81"/>
      <c r="AL229" s="81"/>
      <c r="AM229" s="81"/>
      <c r="AN229" s="81"/>
      <c r="AO229" s="81"/>
      <c r="AP229" s="81"/>
      <c r="AQ229" s="81"/>
      <c r="AR229" s="81"/>
      <c r="AS229" s="82"/>
      <c r="AT229" s="82"/>
      <c r="AU229" s="83"/>
      <c r="AV229" s="84"/>
      <c r="AW229" s="84"/>
      <c r="AX229" s="84"/>
      <c r="AY229" s="66"/>
      <c r="AZ229" s="67"/>
      <c r="BA229" s="67"/>
      <c r="BB229" s="190"/>
      <c r="BC229" s="190"/>
      <c r="BD229" s="67"/>
      <c r="BE229" s="67"/>
      <c r="BF229" s="67"/>
      <c r="BG229" s="52"/>
      <c r="BH229" s="52"/>
      <c r="BI229" s="52"/>
      <c r="BJ229" s="52"/>
      <c r="BK229" s="52"/>
      <c r="BL229" s="181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67"/>
      <c r="BX229" s="67"/>
    </row>
    <row r="230" spans="2:78" s="81" customFormat="1" ht="11.25" customHeight="1">
      <c r="B230" s="85"/>
      <c r="C230" s="85"/>
      <c r="D230" s="85"/>
      <c r="E230" s="85"/>
      <c r="F230" s="85"/>
      <c r="G230" s="53"/>
      <c r="H230" s="53"/>
      <c r="I230" s="85"/>
      <c r="J230" s="85"/>
      <c r="K230" s="85"/>
      <c r="L230" s="85"/>
      <c r="M230" s="217"/>
      <c r="N230" s="79"/>
      <c r="O230" s="79"/>
      <c r="P230" s="80"/>
      <c r="Y230" s="82"/>
      <c r="Z230" s="82"/>
      <c r="AA230" s="83"/>
      <c r="AB230" s="84"/>
      <c r="AC230" s="84"/>
      <c r="AD230" s="84"/>
      <c r="AE230" s="66"/>
      <c r="AF230" s="67"/>
      <c r="AG230" s="67"/>
      <c r="AH230" s="67"/>
      <c r="AI230" s="67"/>
      <c r="AJ230" s="67"/>
      <c r="AK230" s="67"/>
      <c r="AL230" s="67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189"/>
      <c r="BC230" s="190"/>
      <c r="BD230" s="67"/>
      <c r="BE230" s="85"/>
      <c r="BF230" s="85"/>
      <c r="BG230" s="85"/>
      <c r="BH230" s="85"/>
      <c r="BI230" s="85"/>
      <c r="BJ230" s="85"/>
      <c r="BK230" s="85"/>
      <c r="BL230" s="185"/>
      <c r="BM230" s="85"/>
      <c r="BN230" s="85"/>
      <c r="BO230" s="53"/>
      <c r="BP230" s="53"/>
      <c r="BQ230" s="85"/>
      <c r="BR230" s="85"/>
      <c r="BS230" s="85"/>
      <c r="BT230" s="85"/>
      <c r="BU230" s="79"/>
      <c r="BV230" s="79"/>
      <c r="BW230" s="79"/>
      <c r="BX230" s="80"/>
    </row>
    <row r="231" spans="2:78" s="52" customFormat="1" ht="11.25" customHeight="1">
      <c r="B231" s="81"/>
      <c r="C231" s="81"/>
      <c r="D231" s="81"/>
      <c r="E231" s="82"/>
      <c r="F231" s="82"/>
      <c r="G231" s="83"/>
      <c r="H231" s="84"/>
      <c r="I231" s="84"/>
      <c r="J231" s="84"/>
      <c r="K231" s="66"/>
      <c r="L231" s="218"/>
      <c r="M231" s="218"/>
      <c r="N231" s="67"/>
      <c r="O231" s="67"/>
      <c r="P231" s="67"/>
      <c r="Q231" s="67"/>
      <c r="R231" s="67"/>
      <c r="AI231" s="67"/>
      <c r="AJ231" s="67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53"/>
      <c r="AV231" s="53"/>
      <c r="AW231" s="85"/>
      <c r="AX231" s="85"/>
      <c r="AY231" s="85"/>
      <c r="AZ231" s="85"/>
      <c r="BA231" s="79"/>
      <c r="BB231" s="189"/>
      <c r="BC231" s="189"/>
      <c r="BD231" s="80"/>
      <c r="BE231" s="81"/>
      <c r="BF231" s="81"/>
      <c r="BG231" s="81"/>
      <c r="BH231" s="81"/>
      <c r="BI231" s="81"/>
      <c r="BJ231" s="81"/>
      <c r="BK231" s="81"/>
      <c r="BL231" s="195"/>
      <c r="BM231" s="82"/>
      <c r="BN231" s="82"/>
      <c r="BO231" s="83"/>
      <c r="BP231" s="84"/>
      <c r="BQ231" s="84"/>
      <c r="BR231" s="84"/>
      <c r="BS231" s="66"/>
      <c r="BT231" s="67"/>
      <c r="BU231" s="67"/>
      <c r="BV231" s="67"/>
      <c r="BW231" s="67"/>
      <c r="BX231" s="67"/>
      <c r="BY231" s="67"/>
      <c r="BZ231" s="67"/>
    </row>
    <row r="232" spans="2:78" s="85" customFormat="1" ht="11.25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N232" s="52"/>
      <c r="O232" s="67"/>
      <c r="P232" s="67"/>
      <c r="AA232" s="53"/>
      <c r="AB232" s="53"/>
      <c r="AG232" s="79"/>
      <c r="AH232" s="79"/>
      <c r="AI232" s="79"/>
      <c r="AJ232" s="80"/>
      <c r="AK232" s="81"/>
      <c r="AL232" s="81"/>
      <c r="AM232" s="81"/>
      <c r="AN232" s="81"/>
      <c r="AO232" s="81"/>
      <c r="AP232" s="81"/>
      <c r="AQ232" s="81"/>
      <c r="AR232" s="81"/>
      <c r="AS232" s="82"/>
      <c r="AT232" s="82"/>
      <c r="AU232" s="83"/>
      <c r="AV232" s="84"/>
      <c r="AW232" s="84"/>
      <c r="AX232" s="84"/>
      <c r="AY232" s="66"/>
      <c r="AZ232" s="67"/>
      <c r="BA232" s="67"/>
      <c r="BB232" s="190"/>
      <c r="BC232" s="190"/>
      <c r="BD232" s="67"/>
      <c r="BE232" s="67"/>
      <c r="BF232" s="67"/>
      <c r="BG232" s="52"/>
      <c r="BH232" s="52"/>
      <c r="BI232" s="52"/>
      <c r="BJ232" s="52"/>
      <c r="BK232" s="52"/>
      <c r="BL232" s="181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67"/>
      <c r="BX232" s="67"/>
    </row>
    <row r="233" spans="2:78" s="81" customFormat="1" ht="11.25" customHeight="1">
      <c r="B233" s="85"/>
      <c r="C233" s="85"/>
      <c r="D233" s="85"/>
      <c r="E233" s="85"/>
      <c r="F233" s="85"/>
      <c r="G233" s="53"/>
      <c r="H233" s="53"/>
      <c r="I233" s="85"/>
      <c r="J233" s="85"/>
      <c r="K233" s="85"/>
      <c r="L233" s="85"/>
      <c r="M233" s="217"/>
      <c r="N233" s="79"/>
      <c r="O233" s="79"/>
      <c r="P233" s="80"/>
      <c r="Y233" s="82"/>
      <c r="Z233" s="82"/>
      <c r="AA233" s="83"/>
      <c r="AB233" s="84"/>
      <c r="AC233" s="84"/>
      <c r="AD233" s="84"/>
      <c r="AE233" s="66"/>
      <c r="AF233" s="67"/>
      <c r="AG233" s="67"/>
      <c r="AH233" s="67"/>
      <c r="AI233" s="67"/>
      <c r="AJ233" s="67"/>
      <c r="AK233" s="67"/>
      <c r="AL233" s="67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189"/>
      <c r="BC233" s="190"/>
      <c r="BD233" s="67"/>
      <c r="BE233" s="85"/>
      <c r="BF233" s="85"/>
      <c r="BG233" s="85"/>
      <c r="BH233" s="85"/>
      <c r="BI233" s="85"/>
      <c r="BJ233" s="85"/>
      <c r="BK233" s="85"/>
      <c r="BL233" s="185"/>
      <c r="BM233" s="85"/>
      <c r="BN233" s="85"/>
      <c r="BO233" s="53"/>
      <c r="BP233" s="53"/>
      <c r="BQ233" s="85"/>
      <c r="BR233" s="85"/>
      <c r="BS233" s="85"/>
      <c r="BT233" s="85"/>
      <c r="BU233" s="79"/>
      <c r="BV233" s="79"/>
      <c r="BW233" s="79"/>
      <c r="BX233" s="80"/>
    </row>
    <row r="234" spans="2:78" s="52" customFormat="1" ht="11.25" customHeight="1">
      <c r="B234" s="81"/>
      <c r="C234" s="81"/>
      <c r="D234" s="81"/>
      <c r="E234" s="82"/>
      <c r="F234" s="82"/>
      <c r="G234" s="83"/>
      <c r="H234" s="84"/>
      <c r="I234" s="84"/>
      <c r="J234" s="84"/>
      <c r="K234" s="66"/>
      <c r="L234" s="218"/>
      <c r="M234" s="218"/>
      <c r="N234" s="67"/>
      <c r="O234" s="67"/>
      <c r="P234" s="67"/>
      <c r="Q234" s="67"/>
      <c r="R234" s="67"/>
      <c r="AI234" s="67"/>
      <c r="AJ234" s="67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53"/>
      <c r="AV234" s="53"/>
      <c r="AW234" s="85"/>
      <c r="AX234" s="85"/>
      <c r="AY234" s="85"/>
      <c r="AZ234" s="85"/>
      <c r="BA234" s="79"/>
      <c r="BB234" s="189"/>
      <c r="BC234" s="189"/>
      <c r="BD234" s="80"/>
      <c r="BE234" s="81"/>
      <c r="BF234" s="81"/>
      <c r="BG234" s="81"/>
      <c r="BH234" s="81"/>
      <c r="BI234" s="81"/>
      <c r="BJ234" s="81"/>
      <c r="BK234" s="81"/>
      <c r="BL234" s="195"/>
      <c r="BM234" s="82"/>
      <c r="BN234" s="82"/>
      <c r="BO234" s="83"/>
      <c r="BP234" s="84"/>
      <c r="BQ234" s="84"/>
      <c r="BR234" s="84"/>
      <c r="BS234" s="66"/>
      <c r="BT234" s="67"/>
      <c r="BU234" s="67"/>
      <c r="BV234" s="67"/>
      <c r="BW234" s="67"/>
      <c r="BX234" s="67"/>
      <c r="BY234" s="67"/>
      <c r="BZ234" s="67"/>
    </row>
    <row r="235" spans="2:78" s="85" customFormat="1" ht="11.25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N235" s="52"/>
      <c r="O235" s="67"/>
      <c r="P235" s="67"/>
      <c r="AA235" s="53"/>
      <c r="AB235" s="53"/>
      <c r="AG235" s="79"/>
      <c r="AH235" s="79"/>
      <c r="AI235" s="79"/>
      <c r="AJ235" s="80"/>
      <c r="AK235" s="81"/>
      <c r="AL235" s="81"/>
      <c r="AM235" s="81"/>
      <c r="AN235" s="81"/>
      <c r="AO235" s="81"/>
      <c r="AP235" s="81"/>
      <c r="AQ235" s="81"/>
      <c r="AR235" s="81"/>
      <c r="AS235" s="82"/>
      <c r="AT235" s="82"/>
      <c r="AU235" s="83"/>
      <c r="AV235" s="84"/>
      <c r="AW235" s="84"/>
      <c r="AX235" s="84"/>
      <c r="AY235" s="66"/>
      <c r="AZ235" s="67"/>
      <c r="BA235" s="67"/>
      <c r="BB235" s="190"/>
      <c r="BC235" s="190"/>
      <c r="BD235" s="67"/>
      <c r="BE235" s="67"/>
      <c r="BF235" s="67"/>
      <c r="BG235" s="52"/>
      <c r="BH235" s="52"/>
      <c r="BI235" s="52"/>
      <c r="BJ235" s="52"/>
      <c r="BK235" s="52"/>
      <c r="BL235" s="181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67"/>
      <c r="BX235" s="67"/>
    </row>
    <row r="236" spans="2:78" s="81" customFormat="1" ht="11.25" customHeight="1">
      <c r="B236" s="85"/>
      <c r="C236" s="85"/>
      <c r="D236" s="85"/>
      <c r="E236" s="85"/>
      <c r="F236" s="85"/>
      <c r="G236" s="53"/>
      <c r="H236" s="53"/>
      <c r="I236" s="85"/>
      <c r="J236" s="85"/>
      <c r="K236" s="85"/>
      <c r="L236" s="85"/>
      <c r="M236" s="217"/>
      <c r="N236" s="79"/>
      <c r="O236" s="79"/>
      <c r="P236" s="80"/>
      <c r="Y236" s="82"/>
      <c r="Z236" s="82"/>
      <c r="AA236" s="83"/>
      <c r="AB236" s="84"/>
      <c r="AC236" s="84"/>
      <c r="AD236" s="84"/>
      <c r="AE236" s="66"/>
      <c r="AF236" s="67"/>
      <c r="AG236" s="67"/>
      <c r="AH236" s="67"/>
      <c r="AI236" s="67"/>
      <c r="AJ236" s="67"/>
      <c r="AK236" s="67"/>
      <c r="AL236" s="67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189"/>
      <c r="BC236" s="190"/>
      <c r="BD236" s="67"/>
      <c r="BE236" s="85"/>
      <c r="BF236" s="85"/>
      <c r="BG236" s="85"/>
      <c r="BH236" s="85"/>
      <c r="BI236" s="85"/>
      <c r="BJ236" s="85"/>
      <c r="BK236" s="85"/>
      <c r="BL236" s="185"/>
      <c r="BM236" s="85"/>
      <c r="BN236" s="85"/>
      <c r="BO236" s="53"/>
      <c r="BP236" s="53"/>
      <c r="BQ236" s="85"/>
      <c r="BR236" s="85"/>
      <c r="BS236" s="85"/>
      <c r="BT236" s="85"/>
      <c r="BU236" s="79"/>
      <c r="BV236" s="79"/>
      <c r="BW236" s="79"/>
      <c r="BX236" s="80"/>
    </row>
    <row r="237" spans="2:78" s="52" customFormat="1" ht="11.25" customHeight="1">
      <c r="B237" s="81"/>
      <c r="C237" s="81"/>
      <c r="D237" s="81"/>
      <c r="E237" s="82"/>
      <c r="F237" s="82"/>
      <c r="G237" s="83"/>
      <c r="H237" s="84"/>
      <c r="I237" s="84"/>
      <c r="J237" s="84"/>
      <c r="K237" s="66"/>
      <c r="L237" s="218"/>
      <c r="M237" s="218"/>
      <c r="N237" s="67"/>
      <c r="O237" s="67"/>
      <c r="P237" s="67"/>
      <c r="Q237" s="67"/>
      <c r="R237" s="67"/>
      <c r="AI237" s="67"/>
      <c r="AJ237" s="67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53"/>
      <c r="AV237" s="53"/>
      <c r="AW237" s="85"/>
      <c r="AX237" s="85"/>
      <c r="AY237" s="85"/>
      <c r="AZ237" s="85"/>
      <c r="BA237" s="79"/>
      <c r="BB237" s="189"/>
      <c r="BC237" s="189"/>
      <c r="BD237" s="80"/>
      <c r="BE237" s="81"/>
      <c r="BF237" s="81"/>
      <c r="BG237" s="81"/>
      <c r="BH237" s="81"/>
      <c r="BI237" s="81"/>
      <c r="BJ237" s="81"/>
      <c r="BK237" s="81"/>
      <c r="BL237" s="195"/>
      <c r="BM237" s="82"/>
      <c r="BN237" s="82"/>
      <c r="BO237" s="83"/>
      <c r="BP237" s="84"/>
      <c r="BQ237" s="84"/>
      <c r="BR237" s="84"/>
      <c r="BS237" s="66"/>
      <c r="BT237" s="67"/>
      <c r="BU237" s="67"/>
      <c r="BV237" s="67"/>
      <c r="BW237" s="67"/>
      <c r="BX237" s="67"/>
      <c r="BY237" s="67"/>
      <c r="BZ237" s="67"/>
    </row>
    <row r="238" spans="2:78" s="85" customFormat="1" ht="11.25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N238" s="52"/>
      <c r="O238" s="67"/>
      <c r="P238" s="67"/>
      <c r="AA238" s="53"/>
      <c r="AB238" s="53"/>
      <c r="AG238" s="79"/>
      <c r="AH238" s="79"/>
      <c r="AI238" s="79"/>
      <c r="AJ238" s="80"/>
      <c r="AK238" s="81"/>
      <c r="AL238" s="81"/>
      <c r="AM238" s="81"/>
      <c r="AN238" s="81"/>
      <c r="AO238" s="81"/>
      <c r="AP238" s="81"/>
      <c r="AQ238" s="81"/>
      <c r="AR238" s="81"/>
      <c r="AS238" s="82"/>
      <c r="AT238" s="82"/>
      <c r="AU238" s="83"/>
      <c r="AV238" s="84"/>
      <c r="AW238" s="84"/>
      <c r="AX238" s="84"/>
      <c r="AY238" s="66"/>
      <c r="AZ238" s="67"/>
      <c r="BA238" s="67"/>
      <c r="BB238" s="190"/>
      <c r="BC238" s="190"/>
      <c r="BD238" s="67"/>
      <c r="BE238" s="67"/>
      <c r="BF238" s="67"/>
      <c r="BG238" s="52"/>
      <c r="BH238" s="52"/>
      <c r="BI238" s="52"/>
      <c r="BJ238" s="52"/>
      <c r="BK238" s="52"/>
      <c r="BL238" s="181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67"/>
      <c r="BX238" s="67"/>
    </row>
    <row r="239" spans="2:78" s="81" customFormat="1" ht="11.25" customHeight="1">
      <c r="B239" s="85"/>
      <c r="C239" s="85"/>
      <c r="D239" s="85"/>
      <c r="E239" s="85"/>
      <c r="F239" s="85"/>
      <c r="G239" s="53"/>
      <c r="H239" s="53"/>
      <c r="I239" s="85"/>
      <c r="J239" s="85"/>
      <c r="K239" s="85"/>
      <c r="L239" s="85"/>
      <c r="M239" s="217"/>
      <c r="N239" s="79"/>
      <c r="O239" s="79"/>
      <c r="P239" s="80"/>
      <c r="Y239" s="82"/>
      <c r="Z239" s="82"/>
      <c r="AA239" s="83"/>
      <c r="AB239" s="84"/>
      <c r="AC239" s="84"/>
      <c r="AD239" s="84"/>
      <c r="AE239" s="66"/>
      <c r="AF239" s="67"/>
      <c r="AG239" s="67"/>
      <c r="AH239" s="67"/>
      <c r="AI239" s="67"/>
      <c r="AJ239" s="67"/>
      <c r="AK239" s="67"/>
      <c r="AL239" s="67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189"/>
      <c r="BC239" s="190"/>
      <c r="BD239" s="67"/>
      <c r="BE239" s="85"/>
      <c r="BF239" s="85"/>
      <c r="BG239" s="85"/>
      <c r="BH239" s="85"/>
      <c r="BI239" s="85"/>
      <c r="BJ239" s="85"/>
      <c r="BK239" s="85"/>
      <c r="BL239" s="185"/>
      <c r="BM239" s="85"/>
      <c r="BN239" s="85"/>
      <c r="BO239" s="53"/>
      <c r="BP239" s="53"/>
      <c r="BQ239" s="85"/>
      <c r="BR239" s="85"/>
      <c r="BS239" s="85"/>
      <c r="BT239" s="85"/>
      <c r="BU239" s="79"/>
      <c r="BV239" s="79"/>
      <c r="BW239" s="79"/>
      <c r="BX239" s="80"/>
    </row>
    <row r="240" spans="2:78" s="52" customFormat="1" ht="11.25" customHeight="1">
      <c r="B240" s="81"/>
      <c r="C240" s="81"/>
      <c r="D240" s="81"/>
      <c r="E240" s="82"/>
      <c r="F240" s="82"/>
      <c r="G240" s="83"/>
      <c r="H240" s="84"/>
      <c r="I240" s="84"/>
      <c r="J240" s="84"/>
      <c r="K240" s="66"/>
      <c r="L240" s="218"/>
      <c r="M240" s="218"/>
      <c r="N240" s="67"/>
      <c r="O240" s="67"/>
      <c r="P240" s="67"/>
      <c r="Q240" s="67"/>
      <c r="R240" s="67"/>
      <c r="AI240" s="67"/>
      <c r="AJ240" s="67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53"/>
      <c r="AV240" s="53"/>
      <c r="AW240" s="85"/>
      <c r="AX240" s="85"/>
      <c r="AY240" s="85"/>
      <c r="AZ240" s="85"/>
      <c r="BA240" s="79"/>
      <c r="BB240" s="189"/>
      <c r="BC240" s="189"/>
      <c r="BD240" s="80"/>
      <c r="BE240" s="81"/>
      <c r="BF240" s="81"/>
      <c r="BG240" s="81"/>
      <c r="BH240" s="81"/>
      <c r="BI240" s="81"/>
      <c r="BJ240" s="81"/>
      <c r="BK240" s="81"/>
      <c r="BL240" s="195"/>
      <c r="BM240" s="82"/>
      <c r="BN240" s="82"/>
      <c r="BO240" s="83"/>
      <c r="BP240" s="84"/>
      <c r="BQ240" s="84"/>
      <c r="BR240" s="84"/>
      <c r="BS240" s="66"/>
      <c r="BT240" s="67"/>
      <c r="BU240" s="67"/>
      <c r="BV240" s="67"/>
      <c r="BW240" s="67"/>
      <c r="BX240" s="67"/>
      <c r="BY240" s="67"/>
      <c r="BZ240" s="67"/>
    </row>
    <row r="241" spans="2:80" s="85" customFormat="1" ht="11.25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N241" s="52"/>
      <c r="O241" s="67"/>
      <c r="P241" s="67"/>
      <c r="AA241" s="53"/>
      <c r="AB241" s="53"/>
      <c r="AG241" s="79"/>
      <c r="AH241" s="79"/>
      <c r="AI241" s="50"/>
      <c r="AJ241" s="88"/>
      <c r="AK241" s="81"/>
      <c r="AL241" s="81"/>
      <c r="AM241" s="89"/>
      <c r="AN241" s="89"/>
      <c r="AO241" s="89"/>
      <c r="AP241" s="89"/>
      <c r="AQ241" s="89"/>
      <c r="AR241" s="81"/>
      <c r="AS241" s="90"/>
      <c r="AT241" s="90"/>
      <c r="AU241" s="83"/>
      <c r="AV241" s="84"/>
      <c r="AW241" s="84"/>
      <c r="AX241" s="91"/>
      <c r="AY241" s="66"/>
      <c r="AZ241" s="67"/>
      <c r="BA241" s="67"/>
      <c r="BB241" s="190"/>
      <c r="BC241" s="190"/>
      <c r="BD241" s="67"/>
      <c r="BE241" s="67"/>
      <c r="BF241" s="67"/>
      <c r="BG241" s="52"/>
      <c r="BH241" s="52"/>
      <c r="BI241" s="52"/>
      <c r="BJ241" s="52"/>
      <c r="BK241" s="52"/>
      <c r="BL241" s="181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67"/>
      <c r="BX241" s="67"/>
    </row>
    <row r="242" spans="2:80" ht="11.25" customHeight="1">
      <c r="B242" s="85"/>
      <c r="C242" s="85"/>
      <c r="D242" s="85"/>
      <c r="E242" s="85"/>
      <c r="F242" s="85"/>
      <c r="G242" s="53"/>
      <c r="H242" s="53"/>
      <c r="I242" s="85"/>
      <c r="J242" s="85"/>
      <c r="K242" s="85"/>
      <c r="L242" s="85"/>
      <c r="O242" s="50"/>
      <c r="P242" s="92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4"/>
      <c r="AF242" s="67"/>
      <c r="AG242" s="67"/>
      <c r="AH242" s="67"/>
      <c r="AI242" s="67"/>
      <c r="AJ242" s="67"/>
      <c r="AK242" s="67"/>
      <c r="AL242" s="67"/>
      <c r="BB242" s="189"/>
      <c r="BC242" s="190"/>
      <c r="BD242" s="67"/>
      <c r="BE242" s="85"/>
      <c r="BF242" s="85"/>
      <c r="BG242" s="85"/>
      <c r="BH242" s="85"/>
      <c r="BI242" s="85"/>
      <c r="BJ242" s="85"/>
      <c r="BK242" s="85"/>
      <c r="BL242" s="185"/>
      <c r="BM242" s="85"/>
      <c r="BN242" s="85"/>
      <c r="BO242" s="53"/>
      <c r="BP242" s="53"/>
      <c r="BQ242" s="85"/>
      <c r="BR242" s="85"/>
      <c r="BS242" s="85"/>
      <c r="BT242" s="85"/>
      <c r="BU242" s="79"/>
      <c r="BV242" s="79"/>
      <c r="BW242" s="79"/>
      <c r="BX242" s="79"/>
      <c r="BY242" s="79"/>
      <c r="BZ242" s="79"/>
      <c r="CA242" s="79"/>
      <c r="CB242" s="79"/>
    </row>
    <row r="243" spans="2:80" s="52" customFormat="1" ht="11.25" customHeight="1">
      <c r="B243" s="79"/>
      <c r="C243" s="79"/>
      <c r="D243" s="79"/>
      <c r="E243" s="79"/>
      <c r="F243" s="79"/>
      <c r="G243" s="79"/>
      <c r="H243" s="79"/>
      <c r="I243" s="79"/>
      <c r="J243" s="79"/>
      <c r="L243" s="218"/>
      <c r="M243" s="218"/>
      <c r="N243" s="67"/>
      <c r="O243" s="67"/>
      <c r="P243" s="67"/>
      <c r="Q243" s="67"/>
      <c r="R243" s="67"/>
      <c r="AI243" s="67"/>
      <c r="AJ243" s="67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53"/>
      <c r="AV243" s="53"/>
      <c r="AW243" s="85"/>
      <c r="AX243" s="85"/>
      <c r="AY243" s="85"/>
      <c r="AZ243" s="85"/>
      <c r="BA243" s="79"/>
      <c r="BB243" s="189"/>
      <c r="BC243" s="189"/>
      <c r="BD243" s="79"/>
      <c r="BE243" s="79"/>
      <c r="BF243" s="79"/>
      <c r="BG243" s="79"/>
      <c r="BH243" s="79"/>
      <c r="BI243" s="79"/>
      <c r="BJ243" s="79"/>
      <c r="BK243" s="79"/>
      <c r="BL243" s="183"/>
      <c r="BM243" s="79"/>
      <c r="BN243" s="79"/>
      <c r="BO243" s="79"/>
      <c r="BP243" s="79"/>
      <c r="BQ243" s="79"/>
      <c r="BR243" s="79"/>
      <c r="BT243" s="67"/>
      <c r="BU243" s="67"/>
      <c r="BV243" s="67"/>
      <c r="BW243" s="67"/>
      <c r="BX243" s="67"/>
      <c r="BY243" s="67"/>
      <c r="BZ243" s="67"/>
    </row>
    <row r="244" spans="2:80" s="85" customFormat="1" ht="11.25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N244" s="52"/>
      <c r="O244" s="67"/>
      <c r="P244" s="67"/>
      <c r="AA244" s="53"/>
      <c r="AB244" s="53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52"/>
      <c r="AZ244" s="67"/>
      <c r="BA244" s="67"/>
      <c r="BB244" s="190"/>
      <c r="BC244" s="190"/>
      <c r="BD244" s="67"/>
      <c r="BE244" s="67"/>
      <c r="BF244" s="67"/>
      <c r="BG244" s="52"/>
      <c r="BH244" s="52"/>
      <c r="BI244" s="52"/>
      <c r="BJ244" s="52"/>
      <c r="BK244" s="52"/>
      <c r="BL244" s="181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67"/>
      <c r="BX244" s="67"/>
    </row>
    <row r="245" spans="2:80" ht="11.25" customHeight="1">
      <c r="B245" s="85"/>
      <c r="C245" s="85"/>
      <c r="D245" s="85"/>
      <c r="E245" s="85"/>
      <c r="F245" s="85"/>
      <c r="G245" s="53"/>
      <c r="H245" s="53"/>
      <c r="I245" s="85"/>
      <c r="J245" s="85"/>
      <c r="K245" s="85"/>
      <c r="L245" s="85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F245" s="67"/>
      <c r="AG245" s="67"/>
      <c r="AH245" s="67"/>
      <c r="AI245" s="67"/>
      <c r="AJ245" s="67"/>
      <c r="AK245" s="67"/>
      <c r="AL245" s="67"/>
      <c r="BB245" s="189"/>
      <c r="BC245" s="190"/>
      <c r="BD245" s="67"/>
      <c r="BE245" s="85"/>
      <c r="BF245" s="85"/>
      <c r="BG245" s="85"/>
      <c r="BH245" s="85"/>
      <c r="BI245" s="85"/>
      <c r="BJ245" s="85"/>
      <c r="BK245" s="85"/>
      <c r="BL245" s="185"/>
      <c r="BM245" s="85"/>
      <c r="BN245" s="85"/>
      <c r="BO245" s="53"/>
      <c r="BP245" s="53"/>
      <c r="BQ245" s="85"/>
      <c r="BR245" s="85"/>
      <c r="BS245" s="85"/>
      <c r="BT245" s="85"/>
      <c r="BU245" s="79"/>
      <c r="BV245" s="79"/>
      <c r="BW245" s="79"/>
      <c r="BX245" s="79"/>
      <c r="BY245" s="79"/>
      <c r="BZ245" s="79"/>
      <c r="CA245" s="79"/>
      <c r="CB245" s="79"/>
    </row>
    <row r="246" spans="2:80" s="52" customFormat="1" ht="11.25" customHeight="1">
      <c r="B246" s="79"/>
      <c r="C246" s="79"/>
      <c r="D246" s="79"/>
      <c r="E246" s="79"/>
      <c r="F246" s="79"/>
      <c r="G246" s="79"/>
      <c r="H246" s="79"/>
      <c r="I246" s="79"/>
      <c r="J246" s="79"/>
      <c r="L246" s="218"/>
      <c r="M246" s="218"/>
      <c r="N246" s="67"/>
      <c r="O246" s="67"/>
      <c r="P246" s="67"/>
      <c r="Q246" s="67"/>
      <c r="R246" s="67"/>
      <c r="AI246" s="67"/>
      <c r="AJ246" s="67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53"/>
      <c r="AV246" s="53"/>
      <c r="AW246" s="85"/>
      <c r="AX246" s="85"/>
      <c r="AY246" s="85"/>
      <c r="AZ246" s="85"/>
      <c r="BA246" s="79"/>
      <c r="BB246" s="189"/>
      <c r="BC246" s="189"/>
      <c r="BD246" s="79"/>
      <c r="BE246" s="79"/>
      <c r="BF246" s="79"/>
      <c r="BG246" s="79"/>
      <c r="BH246" s="79"/>
      <c r="BI246" s="79"/>
      <c r="BJ246" s="79"/>
      <c r="BK246" s="79"/>
      <c r="BL246" s="183"/>
      <c r="BM246" s="79"/>
      <c r="BN246" s="79"/>
      <c r="BO246" s="79"/>
      <c r="BP246" s="79"/>
      <c r="BQ246" s="79"/>
      <c r="BR246" s="79"/>
      <c r="BT246" s="67"/>
      <c r="BU246" s="67"/>
      <c r="BV246" s="67"/>
      <c r="BW246" s="67"/>
      <c r="BX246" s="67"/>
      <c r="BY246" s="67"/>
      <c r="BZ246" s="67"/>
    </row>
    <row r="247" spans="2:80" s="85" customFormat="1" ht="11.25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N247" s="52"/>
      <c r="O247" s="67"/>
      <c r="P247" s="67"/>
      <c r="AA247" s="53"/>
      <c r="AB247" s="53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52"/>
      <c r="AZ247" s="67"/>
      <c r="BA247" s="67"/>
      <c r="BB247" s="190"/>
      <c r="BC247" s="190"/>
      <c r="BD247" s="67"/>
      <c r="BE247" s="67"/>
      <c r="BF247" s="67"/>
      <c r="BG247" s="52"/>
      <c r="BH247" s="52"/>
      <c r="BI247" s="52"/>
      <c r="BJ247" s="52"/>
      <c r="BK247" s="52"/>
      <c r="BL247" s="181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67"/>
      <c r="BX247" s="67"/>
    </row>
    <row r="248" spans="2:80" ht="11.25" customHeight="1">
      <c r="B248" s="85"/>
      <c r="C248" s="85"/>
      <c r="D248" s="85"/>
      <c r="E248" s="85"/>
      <c r="F248" s="85"/>
      <c r="G248" s="53"/>
      <c r="H248" s="53"/>
      <c r="I248" s="85"/>
      <c r="J248" s="85"/>
      <c r="K248" s="85"/>
      <c r="L248" s="85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F248" s="67"/>
      <c r="AG248" s="67"/>
      <c r="AH248" s="67"/>
      <c r="AI248" s="67"/>
      <c r="AJ248" s="67"/>
      <c r="AK248" s="67"/>
      <c r="AL248" s="67"/>
      <c r="BB248" s="189"/>
      <c r="BC248" s="190"/>
      <c r="BD248" s="67"/>
      <c r="BE248" s="85"/>
      <c r="BF248" s="85"/>
      <c r="BG248" s="85"/>
      <c r="BH248" s="85"/>
      <c r="BI248" s="85"/>
      <c r="BJ248" s="85"/>
      <c r="BK248" s="85"/>
      <c r="BL248" s="185"/>
      <c r="BM248" s="85"/>
      <c r="BN248" s="85"/>
      <c r="BO248" s="53"/>
      <c r="BP248" s="53"/>
      <c r="BQ248" s="85"/>
      <c r="BR248" s="85"/>
      <c r="BS248" s="85"/>
      <c r="BT248" s="85"/>
      <c r="BU248" s="79"/>
      <c r="BV248" s="79"/>
      <c r="BW248" s="79"/>
      <c r="BX248" s="79"/>
      <c r="BY248" s="79"/>
      <c r="BZ248" s="79"/>
      <c r="CA248" s="79"/>
      <c r="CB248" s="79"/>
    </row>
    <row r="249" spans="2:80" s="52" customFormat="1" ht="11.25" customHeight="1">
      <c r="B249" s="79"/>
      <c r="C249" s="79"/>
      <c r="D249" s="79"/>
      <c r="E249" s="79"/>
      <c r="F249" s="79"/>
      <c r="G249" s="79"/>
      <c r="H249" s="79"/>
      <c r="I249" s="79"/>
      <c r="J249" s="79"/>
      <c r="L249" s="218"/>
      <c r="M249" s="218"/>
      <c r="N249" s="67"/>
      <c r="O249" s="67"/>
      <c r="P249" s="67"/>
      <c r="Q249" s="67"/>
      <c r="R249" s="67"/>
      <c r="AI249" s="67"/>
      <c r="AJ249" s="67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53"/>
      <c r="AV249" s="53"/>
      <c r="AW249" s="85"/>
      <c r="AX249" s="85"/>
      <c r="AY249" s="85"/>
      <c r="AZ249" s="85"/>
      <c r="BA249" s="79"/>
      <c r="BB249" s="189"/>
      <c r="BC249" s="189"/>
      <c r="BL249" s="181"/>
      <c r="BT249" s="67"/>
      <c r="BU249" s="67"/>
      <c r="BV249" s="67"/>
      <c r="BW249" s="67"/>
      <c r="BX249" s="67"/>
      <c r="BY249" s="67"/>
      <c r="BZ249" s="67"/>
    </row>
    <row r="250" spans="2:80" s="85" customFormat="1" ht="11.25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N250" s="52"/>
      <c r="O250" s="67"/>
      <c r="P250" s="67"/>
      <c r="AA250" s="53"/>
      <c r="AB250" s="53"/>
      <c r="AG250" s="79"/>
      <c r="AH250" s="79"/>
      <c r="AI250" s="79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67"/>
      <c r="BA250" s="67"/>
      <c r="BB250" s="190"/>
      <c r="BC250" s="190"/>
      <c r="BD250" s="67"/>
      <c r="BE250" s="67"/>
      <c r="BF250" s="67"/>
      <c r="BG250" s="52"/>
      <c r="BH250" s="52"/>
      <c r="BI250" s="52"/>
      <c r="BJ250" s="52"/>
      <c r="BK250" s="52"/>
      <c r="BL250" s="181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67"/>
      <c r="BX250" s="67"/>
    </row>
    <row r="251" spans="2:80" s="52" customFormat="1" ht="11.25" customHeight="1">
      <c r="B251" s="85"/>
      <c r="C251" s="85"/>
      <c r="D251" s="85"/>
      <c r="E251" s="85"/>
      <c r="F251" s="85"/>
      <c r="G251" s="53"/>
      <c r="H251" s="53"/>
      <c r="I251" s="85"/>
      <c r="J251" s="85"/>
      <c r="K251" s="85"/>
      <c r="L251" s="85"/>
      <c r="M251" s="217"/>
      <c r="N251" s="79"/>
      <c r="O251" s="79"/>
      <c r="AF251" s="67"/>
      <c r="AG251" s="67"/>
      <c r="AH251" s="67"/>
      <c r="AI251" s="67"/>
      <c r="AJ251" s="67"/>
      <c r="AK251" s="67"/>
      <c r="AL251" s="67"/>
      <c r="BB251" s="189"/>
      <c r="BC251" s="190"/>
      <c r="BD251" s="67"/>
      <c r="BE251" s="85"/>
      <c r="BF251" s="85"/>
      <c r="BG251" s="85"/>
      <c r="BH251" s="85"/>
      <c r="BI251" s="85"/>
      <c r="BJ251" s="85"/>
      <c r="BK251" s="85"/>
      <c r="BL251" s="185"/>
      <c r="BM251" s="85"/>
      <c r="BN251" s="85"/>
      <c r="BO251" s="53"/>
      <c r="BP251" s="53"/>
      <c r="BQ251" s="85"/>
      <c r="BR251" s="85"/>
      <c r="BS251" s="85"/>
      <c r="BT251" s="85"/>
      <c r="BU251" s="79"/>
      <c r="BV251" s="79"/>
      <c r="BW251" s="79"/>
    </row>
    <row r="252" spans="2:80" s="52" customFormat="1" ht="11.25" customHeight="1">
      <c r="L252" s="218"/>
      <c r="M252" s="218"/>
      <c r="N252" s="67"/>
      <c r="O252" s="67"/>
      <c r="P252" s="67"/>
      <c r="Q252" s="67"/>
      <c r="R252" s="67"/>
      <c r="AI252" s="67"/>
      <c r="AJ252" s="67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53"/>
      <c r="AV252" s="53"/>
      <c r="AW252" s="85"/>
      <c r="AX252" s="85"/>
      <c r="AY252" s="85"/>
      <c r="AZ252" s="85"/>
      <c r="BA252" s="79"/>
      <c r="BB252" s="189"/>
      <c r="BC252" s="189"/>
      <c r="BL252" s="181"/>
      <c r="BT252" s="67"/>
      <c r="BU252" s="67"/>
      <c r="BV252" s="67"/>
      <c r="BW252" s="67"/>
      <c r="BX252" s="67"/>
      <c r="BY252" s="67"/>
      <c r="BZ252" s="67"/>
    </row>
    <row r="253" spans="2:80" s="85" customFormat="1" ht="11.25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N253" s="52"/>
      <c r="O253" s="67"/>
      <c r="P253" s="67"/>
      <c r="AA253" s="53"/>
      <c r="AB253" s="53"/>
      <c r="AG253" s="79"/>
      <c r="AH253" s="79"/>
      <c r="AI253" s="79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67"/>
      <c r="BA253" s="67"/>
      <c r="BB253" s="190"/>
      <c r="BC253" s="190"/>
      <c r="BD253" s="67"/>
      <c r="BE253" s="67"/>
      <c r="BF253" s="67"/>
      <c r="BG253" s="52"/>
      <c r="BH253" s="52"/>
      <c r="BI253" s="52"/>
      <c r="BJ253" s="52"/>
      <c r="BK253" s="52"/>
      <c r="BL253" s="181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67"/>
      <c r="BX253" s="67"/>
    </row>
    <row r="254" spans="2:80" s="52" customFormat="1" ht="11.25" customHeight="1">
      <c r="B254" s="85"/>
      <c r="C254" s="85"/>
      <c r="D254" s="85"/>
      <c r="E254" s="85"/>
      <c r="F254" s="85"/>
      <c r="G254" s="53"/>
      <c r="H254" s="53"/>
      <c r="I254" s="85"/>
      <c r="J254" s="85"/>
      <c r="K254" s="85"/>
      <c r="L254" s="85"/>
      <c r="M254" s="217"/>
      <c r="N254" s="79"/>
      <c r="O254" s="79"/>
      <c r="AF254" s="67"/>
      <c r="AG254" s="67"/>
      <c r="AH254" s="67"/>
      <c r="AI254" s="67"/>
      <c r="AJ254" s="67"/>
      <c r="AK254" s="67"/>
      <c r="AL254" s="67"/>
      <c r="BB254" s="189"/>
      <c r="BC254" s="190"/>
      <c r="BD254" s="67"/>
      <c r="BE254" s="85"/>
      <c r="BF254" s="85"/>
      <c r="BG254" s="85"/>
      <c r="BH254" s="85"/>
      <c r="BI254" s="85"/>
      <c r="BJ254" s="85"/>
      <c r="BK254" s="85"/>
      <c r="BL254" s="185"/>
      <c r="BM254" s="85"/>
      <c r="BN254" s="85"/>
      <c r="BO254" s="53"/>
      <c r="BP254" s="53"/>
      <c r="BQ254" s="85"/>
      <c r="BR254" s="85"/>
      <c r="BS254" s="85"/>
      <c r="BT254" s="85"/>
      <c r="BU254" s="79"/>
      <c r="BV254" s="79"/>
      <c r="BW254" s="79"/>
    </row>
    <row r="255" spans="2:80" s="52" customFormat="1" ht="11.25" customHeight="1">
      <c r="L255" s="218"/>
      <c r="M255" s="218"/>
      <c r="N255" s="67"/>
      <c r="O255" s="67"/>
      <c r="P255" s="67"/>
      <c r="Q255" s="67"/>
      <c r="R255" s="67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53"/>
      <c r="AV255" s="53"/>
      <c r="AW255" s="85"/>
      <c r="AX255" s="85"/>
      <c r="AY255" s="85"/>
      <c r="AZ255" s="85"/>
      <c r="BA255" s="79"/>
      <c r="BB255" s="191"/>
      <c r="BC255" s="191"/>
      <c r="BD255" s="95"/>
      <c r="BE255" s="95"/>
      <c r="BL255" s="181"/>
    </row>
    <row r="256" spans="2:80" s="85" customFormat="1" ht="11.25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N256" s="52"/>
      <c r="O256" s="52"/>
      <c r="P256" s="52"/>
      <c r="AA256" s="53"/>
      <c r="AB256" s="53"/>
      <c r="AG256" s="79"/>
      <c r="AH256" s="79"/>
      <c r="AI256" s="79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189"/>
      <c r="BC256" s="189"/>
      <c r="BD256" s="52"/>
      <c r="BE256" s="52"/>
      <c r="BF256" s="52"/>
      <c r="BG256" s="52"/>
      <c r="BH256" s="52"/>
      <c r="BI256" s="52"/>
      <c r="BJ256" s="52"/>
      <c r="BK256" s="52"/>
      <c r="BL256" s="181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</row>
    <row r="257" spans="2:80" s="52" customFormat="1" ht="11.25" customHeight="1">
      <c r="B257" s="85"/>
      <c r="C257" s="85"/>
      <c r="D257" s="85"/>
      <c r="E257" s="85"/>
      <c r="F257" s="85"/>
      <c r="G257" s="53"/>
      <c r="H257" s="53"/>
      <c r="I257" s="85"/>
      <c r="J257" s="85"/>
      <c r="K257" s="85"/>
      <c r="L257" s="85"/>
      <c r="M257" s="217"/>
      <c r="N257" s="79"/>
      <c r="O257" s="79"/>
      <c r="BB257" s="189"/>
      <c r="BC257" s="189"/>
      <c r="BI257" s="85"/>
      <c r="BJ257" s="85"/>
      <c r="BK257" s="85"/>
      <c r="BL257" s="185"/>
      <c r="BM257" s="85"/>
      <c r="BN257" s="85"/>
      <c r="BO257" s="53"/>
      <c r="BP257" s="53"/>
      <c r="BQ257" s="85"/>
      <c r="BR257" s="85"/>
      <c r="BS257" s="85"/>
      <c r="BT257" s="85"/>
      <c r="BU257" s="79"/>
      <c r="BV257" s="79"/>
      <c r="BW257" s="79"/>
    </row>
    <row r="258" spans="2:80" s="52" customFormat="1" ht="11.25" customHeight="1">
      <c r="L258" s="85"/>
      <c r="M258" s="85"/>
      <c r="AO258" s="85"/>
      <c r="AP258" s="85"/>
      <c r="AQ258" s="85"/>
      <c r="AR258" s="85"/>
      <c r="AS258" s="85"/>
      <c r="AT258" s="85"/>
      <c r="AU258" s="53"/>
      <c r="AV258" s="53"/>
      <c r="BA258" s="79"/>
      <c r="BB258" s="189"/>
      <c r="BC258" s="189"/>
      <c r="BL258" s="181"/>
    </row>
    <row r="259" spans="2:80" s="85" customFormat="1" ht="11.25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3"/>
      <c r="AB259" s="53"/>
      <c r="AC259" s="52"/>
      <c r="AD259" s="52"/>
      <c r="AE259" s="52"/>
      <c r="AF259" s="52"/>
      <c r="AG259" s="79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189"/>
      <c r="BC259" s="189"/>
      <c r="BD259" s="52"/>
      <c r="BE259" s="52"/>
      <c r="BF259" s="52"/>
      <c r="BG259" s="52"/>
      <c r="BH259" s="52"/>
      <c r="BI259" s="52"/>
      <c r="BJ259" s="52"/>
      <c r="BK259" s="52"/>
      <c r="BL259" s="181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80" s="52" customFormat="1" ht="11.25" customHeight="1">
      <c r="B260" s="85"/>
      <c r="C260" s="85"/>
      <c r="D260" s="85"/>
      <c r="E260" s="79"/>
      <c r="L260" s="85"/>
      <c r="M260" s="85"/>
      <c r="BA260" s="85"/>
      <c r="BB260" s="192"/>
      <c r="BC260" s="189"/>
      <c r="BE260" s="79"/>
      <c r="BL260" s="181"/>
    </row>
    <row r="261" spans="2:80" ht="11.25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85"/>
      <c r="M261" s="85"/>
      <c r="N261" s="52"/>
      <c r="O261" s="52"/>
      <c r="P261" s="52"/>
      <c r="Q261" s="52"/>
      <c r="AC261" s="79"/>
      <c r="BB261" s="189"/>
      <c r="BC261" s="189"/>
      <c r="BK261" s="52"/>
      <c r="BL261" s="181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</row>
    <row r="262" spans="2:80" s="52" customFormat="1" ht="11.25" customHeight="1">
      <c r="L262" s="85"/>
      <c r="M262" s="85"/>
      <c r="BA262" s="79"/>
      <c r="BB262" s="189"/>
      <c r="BC262" s="189"/>
      <c r="BL262" s="181"/>
    </row>
    <row r="263" spans="2:80" s="52" customFormat="1" ht="11.25" customHeight="1">
      <c r="L263" s="85"/>
      <c r="M263" s="85"/>
      <c r="Y263" s="79"/>
      <c r="BB263" s="189"/>
      <c r="BC263" s="189"/>
      <c r="BL263" s="181"/>
      <c r="BY263" s="79"/>
    </row>
    <row r="264" spans="2:80" s="52" customFormat="1" ht="11.25" customHeight="1">
      <c r="L264" s="85"/>
      <c r="M264" s="85"/>
      <c r="AW264" s="79"/>
      <c r="BB264" s="189"/>
      <c r="BC264" s="189"/>
      <c r="BL264" s="181"/>
    </row>
    <row r="265" spans="2:80" s="52" customFormat="1" ht="11.25" customHeight="1">
      <c r="L265" s="85"/>
      <c r="M265" s="85"/>
      <c r="U265" s="79"/>
      <c r="BB265" s="189"/>
      <c r="BC265" s="189"/>
      <c r="BL265" s="181"/>
      <c r="BU265" s="79"/>
    </row>
    <row r="266" spans="2:80" s="52" customFormat="1" ht="11.25" customHeight="1">
      <c r="L266" s="85"/>
      <c r="M266" s="85"/>
      <c r="AS266" s="79"/>
      <c r="BB266" s="189"/>
      <c r="BC266" s="189"/>
      <c r="BL266" s="181"/>
    </row>
    <row r="267" spans="2:80" s="52" customFormat="1" ht="11.25" customHeight="1">
      <c r="L267" s="85"/>
      <c r="M267" s="85"/>
      <c r="Q267" s="79"/>
      <c r="BB267" s="189"/>
      <c r="BC267" s="189"/>
      <c r="BL267" s="181"/>
      <c r="BQ267" s="79"/>
    </row>
    <row r="268" spans="2:80" s="52" customFormat="1" ht="11.25" customHeight="1">
      <c r="L268" s="85"/>
      <c r="M268" s="85"/>
      <c r="AO268" s="79"/>
      <c r="BB268" s="189"/>
      <c r="BC268" s="189"/>
      <c r="BL268" s="181"/>
    </row>
    <row r="269" spans="2:80" ht="11.25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85"/>
      <c r="N269" s="52"/>
      <c r="O269" s="52"/>
      <c r="P269" s="52"/>
      <c r="Q269" s="52"/>
      <c r="BB269" s="189"/>
      <c r="BC269" s="189"/>
      <c r="BK269" s="52"/>
      <c r="BL269" s="181"/>
      <c r="BM269" s="79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</row>
    <row r="270" spans="2:80" ht="11.25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85"/>
      <c r="M270" s="85"/>
      <c r="N270" s="52"/>
      <c r="O270" s="52"/>
      <c r="P270" s="52"/>
      <c r="AG270" s="79"/>
      <c r="AW270" s="79"/>
      <c r="BB270" s="189"/>
      <c r="BC270" s="189"/>
      <c r="BK270" s="52"/>
      <c r="BL270" s="181"/>
      <c r="BM270" s="79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</row>
    <row r="271" spans="2:80" ht="11.25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85"/>
      <c r="M271" s="85"/>
      <c r="N271" s="52"/>
      <c r="O271" s="52"/>
      <c r="P271" s="52"/>
      <c r="AG271" s="79"/>
      <c r="AW271" s="79"/>
      <c r="BB271" s="189"/>
      <c r="BC271" s="189"/>
      <c r="BK271" s="52"/>
      <c r="BL271" s="181"/>
      <c r="BM271" s="79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</row>
    <row r="272" spans="2:80" ht="11.25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85"/>
      <c r="M272" s="85"/>
      <c r="N272" s="52"/>
      <c r="O272" s="52"/>
      <c r="P272" s="52"/>
      <c r="AG272" s="79"/>
      <c r="AW272" s="79"/>
      <c r="BB272" s="189"/>
      <c r="BC272" s="189"/>
      <c r="BK272" s="52"/>
      <c r="BL272" s="181"/>
      <c r="BM272" s="79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</row>
    <row r="273" spans="2:80" ht="11.25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85"/>
      <c r="M273" s="85"/>
      <c r="N273" s="52"/>
      <c r="O273" s="52"/>
      <c r="P273" s="52"/>
      <c r="AG273" s="79"/>
      <c r="AW273" s="79"/>
      <c r="BB273" s="189"/>
      <c r="BC273" s="189"/>
      <c r="BK273" s="52"/>
      <c r="BL273" s="181"/>
      <c r="BM273" s="79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</row>
    <row r="274" spans="2:80" ht="11.25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85"/>
      <c r="M274" s="85"/>
      <c r="N274" s="52"/>
      <c r="O274" s="52"/>
      <c r="P274" s="52"/>
      <c r="AG274" s="79"/>
      <c r="AW274" s="79"/>
      <c r="BB274" s="189"/>
      <c r="BC274" s="189"/>
      <c r="BK274" s="52"/>
      <c r="BL274" s="181"/>
      <c r="BM274" s="79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</row>
    <row r="275" spans="2:80" ht="11.25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85"/>
      <c r="M275" s="85"/>
      <c r="N275" s="52"/>
      <c r="O275" s="52"/>
      <c r="P275" s="52"/>
      <c r="AG275" s="79"/>
      <c r="AW275" s="79"/>
      <c r="BB275" s="189"/>
      <c r="BC275" s="189"/>
      <c r="BK275" s="52"/>
      <c r="BL275" s="181"/>
      <c r="BM275" s="79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</row>
    <row r="276" spans="2:80" ht="11.25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85"/>
      <c r="M276" s="85"/>
      <c r="N276" s="52"/>
      <c r="O276" s="52"/>
      <c r="P276" s="52"/>
      <c r="AG276" s="79"/>
      <c r="AW276" s="79"/>
      <c r="BB276" s="189"/>
      <c r="BC276" s="189"/>
      <c r="BK276" s="52"/>
      <c r="BL276" s="181"/>
      <c r="BM276" s="79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</row>
    <row r="277" spans="2:80" ht="11.25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85"/>
      <c r="M277" s="85"/>
      <c r="N277" s="52"/>
      <c r="O277" s="52"/>
      <c r="P277" s="52"/>
      <c r="AG277" s="79"/>
      <c r="AW277" s="79"/>
      <c r="BB277" s="189"/>
      <c r="BC277" s="189"/>
      <c r="BK277" s="52"/>
      <c r="BL277" s="181"/>
      <c r="BM277" s="79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</row>
    <row r="278" spans="2:80" ht="11.25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85"/>
      <c r="M278" s="85"/>
      <c r="N278" s="52"/>
      <c r="O278" s="52"/>
      <c r="P278" s="52"/>
      <c r="AG278" s="79"/>
      <c r="AW278" s="79"/>
      <c r="BB278" s="189"/>
      <c r="BC278" s="189"/>
      <c r="BK278" s="52"/>
      <c r="BL278" s="181"/>
      <c r="BM278" s="79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</row>
    <row r="279" spans="2:80" ht="11.25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85"/>
      <c r="M279" s="85"/>
      <c r="N279" s="52"/>
      <c r="O279" s="52"/>
      <c r="P279" s="52"/>
      <c r="AG279" s="79"/>
      <c r="AW279" s="79"/>
      <c r="BB279" s="189"/>
      <c r="BC279" s="189"/>
      <c r="BK279" s="52"/>
      <c r="BL279" s="181"/>
      <c r="BM279" s="79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</row>
    <row r="280" spans="2:80" ht="11.25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85"/>
      <c r="M280" s="85"/>
      <c r="N280" s="52"/>
      <c r="O280" s="52"/>
      <c r="P280" s="52"/>
      <c r="AG280" s="79"/>
      <c r="AW280" s="79"/>
      <c r="BB280" s="189"/>
      <c r="BC280" s="189"/>
      <c r="BK280" s="52"/>
      <c r="BL280" s="181"/>
      <c r="BM280" s="79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</row>
    <row r="281" spans="2:80" ht="11.25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85"/>
      <c r="M281" s="85"/>
      <c r="N281" s="52"/>
      <c r="O281" s="52"/>
      <c r="P281" s="52"/>
      <c r="AG281" s="79"/>
      <c r="AW281" s="79"/>
      <c r="BB281" s="189"/>
      <c r="BC281" s="189"/>
      <c r="BK281" s="52"/>
      <c r="BL281" s="181"/>
      <c r="BM281" s="79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</row>
    <row r="282" spans="2:80" ht="11.25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85"/>
      <c r="M282" s="85"/>
      <c r="N282" s="52"/>
      <c r="O282" s="52"/>
      <c r="P282" s="52"/>
      <c r="AG282" s="79"/>
      <c r="AW282" s="79"/>
      <c r="BB282" s="189"/>
      <c r="BC282" s="189"/>
      <c r="BK282" s="52"/>
      <c r="BL282" s="181"/>
      <c r="BM282" s="79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</row>
    <row r="283" spans="2:80" ht="11.25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85"/>
      <c r="M283" s="85"/>
      <c r="N283" s="52"/>
      <c r="O283" s="52"/>
      <c r="P283" s="52"/>
      <c r="AG283" s="79"/>
      <c r="AW283" s="79"/>
      <c r="BB283" s="189"/>
      <c r="BC283" s="189"/>
      <c r="BK283" s="52"/>
      <c r="BL283" s="181"/>
      <c r="BM283" s="79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</row>
    <row r="284" spans="2:80" ht="11.25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85"/>
      <c r="M284" s="85"/>
      <c r="N284" s="52"/>
      <c r="O284" s="52"/>
      <c r="P284" s="52"/>
      <c r="AG284" s="79"/>
      <c r="AW284" s="79"/>
      <c r="BB284" s="189"/>
      <c r="BC284" s="189"/>
      <c r="BK284" s="52"/>
      <c r="BL284" s="181"/>
      <c r="BM284" s="79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</row>
    <row r="285" spans="2:80" ht="11.25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85"/>
      <c r="M285" s="85"/>
      <c r="N285" s="52"/>
      <c r="O285" s="52"/>
      <c r="P285" s="52"/>
      <c r="AG285" s="79"/>
      <c r="AW285" s="79"/>
      <c r="BB285" s="189"/>
      <c r="BC285" s="189"/>
      <c r="BK285" s="52"/>
      <c r="BL285" s="181"/>
      <c r="BM285" s="79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</row>
    <row r="286" spans="2:80" ht="11.25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85"/>
      <c r="M286" s="85"/>
      <c r="N286" s="52"/>
      <c r="O286" s="52"/>
      <c r="P286" s="52"/>
      <c r="AG286" s="79"/>
      <c r="AW286" s="79"/>
      <c r="BB286" s="189"/>
      <c r="BC286" s="189"/>
      <c r="BK286" s="52"/>
      <c r="BL286" s="181"/>
      <c r="BM286" s="79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</row>
    <row r="287" spans="2:80" ht="11.2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85"/>
      <c r="M287" s="85"/>
      <c r="N287" s="52"/>
      <c r="O287" s="52"/>
      <c r="P287" s="52"/>
      <c r="AG287" s="79"/>
      <c r="AW287" s="79"/>
      <c r="BB287" s="189"/>
      <c r="BC287" s="189"/>
      <c r="BK287" s="52"/>
      <c r="BL287" s="181"/>
      <c r="BM287" s="79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</row>
    <row r="288" spans="2:80" ht="11.25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85"/>
      <c r="M288" s="85"/>
      <c r="N288" s="52"/>
      <c r="O288" s="52"/>
      <c r="P288" s="52"/>
      <c r="AG288" s="79"/>
      <c r="AW288" s="79"/>
      <c r="BB288" s="189"/>
      <c r="BC288" s="189"/>
      <c r="BK288" s="52"/>
      <c r="BL288" s="181"/>
      <c r="BM288" s="79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</row>
    <row r="289" spans="2:80" ht="11.25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85"/>
      <c r="M289" s="85"/>
      <c r="N289" s="52"/>
      <c r="O289" s="52"/>
      <c r="P289" s="52"/>
      <c r="AG289" s="79"/>
      <c r="AW289" s="79"/>
      <c r="BB289" s="189"/>
      <c r="BC289" s="189"/>
      <c r="BK289" s="52"/>
      <c r="BL289" s="181"/>
      <c r="BM289" s="79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</row>
    <row r="290" spans="2:80" ht="11.25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85"/>
      <c r="M290" s="85"/>
      <c r="N290" s="52"/>
      <c r="O290" s="52"/>
      <c r="P290" s="52"/>
      <c r="AG290" s="79"/>
      <c r="AW290" s="79"/>
      <c r="BB290" s="189"/>
      <c r="BC290" s="189"/>
      <c r="BK290" s="52"/>
      <c r="BL290" s="181"/>
      <c r="BM290" s="79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</row>
    <row r="291" spans="2:80" ht="11.25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85"/>
      <c r="M291" s="85"/>
      <c r="N291" s="52"/>
      <c r="O291" s="52"/>
      <c r="P291" s="52"/>
      <c r="AG291" s="79"/>
      <c r="AW291" s="79"/>
      <c r="BB291" s="189"/>
      <c r="BC291" s="189"/>
      <c r="BK291" s="52"/>
      <c r="BL291" s="181"/>
      <c r="BM291" s="79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</row>
    <row r="292" spans="2:80" ht="11.2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85"/>
      <c r="M292" s="85"/>
      <c r="N292" s="52"/>
      <c r="O292" s="52"/>
      <c r="P292" s="52"/>
      <c r="AG292" s="79"/>
      <c r="AW292" s="79"/>
      <c r="BB292" s="189"/>
      <c r="BC292" s="189"/>
      <c r="BK292" s="52"/>
      <c r="BL292" s="181"/>
      <c r="BM292" s="79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</row>
    <row r="293" spans="2:80" ht="11.25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85"/>
      <c r="M293" s="85"/>
      <c r="N293" s="52"/>
      <c r="O293" s="52"/>
      <c r="P293" s="52"/>
      <c r="AG293" s="79"/>
      <c r="AW293" s="79"/>
      <c r="BB293" s="189"/>
      <c r="BC293" s="189"/>
      <c r="BK293" s="52"/>
      <c r="BL293" s="181"/>
      <c r="BM293" s="79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</row>
    <row r="294" spans="2:80" ht="11.25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85"/>
      <c r="M294" s="85"/>
      <c r="N294" s="52"/>
      <c r="O294" s="52"/>
      <c r="P294" s="52"/>
      <c r="AG294" s="79"/>
      <c r="AW294" s="79"/>
      <c r="BB294" s="189"/>
      <c r="BC294" s="189"/>
      <c r="BK294" s="52"/>
      <c r="BL294" s="181"/>
      <c r="BM294" s="79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</row>
    <row r="295" spans="2:80" ht="11.25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85"/>
      <c r="M295" s="85"/>
      <c r="N295" s="52"/>
      <c r="O295" s="52"/>
      <c r="P295" s="52"/>
      <c r="AG295" s="79"/>
      <c r="AW295" s="79"/>
      <c r="BB295" s="189"/>
      <c r="BC295" s="189"/>
      <c r="BK295" s="52"/>
      <c r="BL295" s="181"/>
      <c r="BM295" s="79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</row>
    <row r="296" spans="2:80" ht="11.25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85"/>
      <c r="M296" s="85"/>
      <c r="N296" s="52"/>
      <c r="O296" s="52"/>
      <c r="P296" s="52"/>
      <c r="AG296" s="79"/>
      <c r="AW296" s="79"/>
      <c r="BB296" s="189"/>
      <c r="BC296" s="189"/>
      <c r="BK296" s="52"/>
      <c r="BL296" s="181"/>
      <c r="BM296" s="79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</row>
    <row r="297" spans="2:80" ht="11.25" customHeight="1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219"/>
      <c r="M297" s="219"/>
      <c r="N297" s="96"/>
      <c r="O297" s="96"/>
      <c r="P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79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79"/>
      <c r="AX297" s="96"/>
      <c r="AY297" s="96"/>
      <c r="AZ297" s="96"/>
      <c r="BA297" s="96"/>
      <c r="BB297" s="189"/>
      <c r="BC297" s="189"/>
      <c r="BD297" s="96"/>
      <c r="BE297" s="96"/>
      <c r="BF297" s="96"/>
      <c r="BG297" s="96"/>
      <c r="BH297" s="96"/>
      <c r="BI297" s="96"/>
      <c r="BJ297" s="96"/>
      <c r="BK297" s="96"/>
      <c r="BL297" s="186"/>
      <c r="BM297" s="79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</row>
    <row r="298" spans="2:80" ht="11.25" customHeight="1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219"/>
      <c r="M298" s="219"/>
      <c r="N298" s="96"/>
      <c r="O298" s="96"/>
      <c r="P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79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79"/>
      <c r="AX298" s="96"/>
      <c r="AY298" s="96"/>
      <c r="AZ298" s="96"/>
      <c r="BA298" s="96"/>
      <c r="BB298" s="189"/>
      <c r="BC298" s="189"/>
      <c r="BD298" s="96"/>
      <c r="BE298" s="96"/>
      <c r="BF298" s="96"/>
      <c r="BG298" s="96"/>
      <c r="BH298" s="96"/>
      <c r="BI298" s="96"/>
      <c r="BJ298" s="96"/>
      <c r="BK298" s="96"/>
      <c r="BL298" s="186"/>
      <c r="BM298" s="79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</row>
    <row r="299" spans="2:80" ht="11.25" customHeight="1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219"/>
      <c r="M299" s="219"/>
      <c r="N299" s="96"/>
      <c r="O299" s="96"/>
      <c r="P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79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79"/>
      <c r="AX299" s="96"/>
      <c r="AY299" s="96"/>
      <c r="AZ299" s="96"/>
      <c r="BA299" s="96"/>
      <c r="BB299" s="189"/>
      <c r="BC299" s="189"/>
      <c r="BD299" s="96"/>
      <c r="BE299" s="96"/>
      <c r="BF299" s="96"/>
      <c r="BG299" s="96"/>
      <c r="BH299" s="96"/>
      <c r="BI299" s="96"/>
      <c r="BJ299" s="96"/>
      <c r="BK299" s="96"/>
      <c r="BL299" s="186"/>
      <c r="BM299" s="79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</row>
    <row r="300" spans="2:80" ht="11.25" customHeight="1"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219"/>
      <c r="M300" s="219"/>
      <c r="N300" s="96"/>
      <c r="O300" s="96"/>
      <c r="P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79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79"/>
      <c r="AX300" s="96"/>
      <c r="AY300" s="96"/>
      <c r="AZ300" s="96"/>
      <c r="BA300" s="96"/>
      <c r="BB300" s="189"/>
      <c r="BC300" s="189"/>
      <c r="BD300" s="96"/>
      <c r="BE300" s="96"/>
      <c r="BF300" s="96"/>
      <c r="BG300" s="96"/>
      <c r="BH300" s="96"/>
      <c r="BI300" s="96"/>
      <c r="BJ300" s="96"/>
      <c r="BK300" s="96"/>
      <c r="BL300" s="186"/>
      <c r="BM300" s="79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</row>
    <row r="301" spans="2:80" ht="11.25" customHeight="1"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219"/>
      <c r="M301" s="219"/>
      <c r="N301" s="96"/>
      <c r="O301" s="96"/>
      <c r="P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79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79"/>
      <c r="AX301" s="96"/>
      <c r="AY301" s="96"/>
      <c r="AZ301" s="96"/>
      <c r="BA301" s="96"/>
      <c r="BB301" s="189"/>
      <c r="BC301" s="189"/>
      <c r="BD301" s="96"/>
      <c r="BE301" s="96"/>
      <c r="BF301" s="96"/>
      <c r="BG301" s="96"/>
      <c r="BH301" s="96"/>
      <c r="BI301" s="96"/>
      <c r="BJ301" s="96"/>
      <c r="BK301" s="96"/>
      <c r="BL301" s="186"/>
      <c r="BM301" s="79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</row>
    <row r="302" spans="2:80" ht="11.25" customHeight="1"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219"/>
      <c r="M302" s="219"/>
      <c r="N302" s="96"/>
      <c r="O302" s="96"/>
      <c r="P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79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79"/>
      <c r="AX302" s="96"/>
      <c r="AY302" s="96"/>
      <c r="AZ302" s="96"/>
      <c r="BA302" s="96"/>
      <c r="BB302" s="189"/>
      <c r="BC302" s="189"/>
      <c r="BD302" s="96"/>
      <c r="BE302" s="96"/>
      <c r="BF302" s="96"/>
      <c r="BG302" s="96"/>
      <c r="BH302" s="96"/>
      <c r="BI302" s="96"/>
      <c r="BJ302" s="96"/>
      <c r="BK302" s="96"/>
      <c r="BL302" s="186"/>
      <c r="BM302" s="79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</row>
    <row r="303" spans="2:80" ht="11.25" customHeight="1"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219"/>
      <c r="M303" s="219"/>
      <c r="N303" s="96"/>
      <c r="O303" s="96"/>
      <c r="P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79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79"/>
      <c r="AX303" s="96"/>
      <c r="AY303" s="96"/>
      <c r="AZ303" s="96"/>
      <c r="BA303" s="96"/>
      <c r="BB303" s="189"/>
      <c r="BC303" s="189"/>
      <c r="BD303" s="96"/>
      <c r="BE303" s="96"/>
      <c r="BF303" s="96"/>
      <c r="BG303" s="96"/>
      <c r="BH303" s="96"/>
      <c r="BI303" s="96"/>
      <c r="BJ303" s="96"/>
      <c r="BK303" s="96"/>
      <c r="BL303" s="186"/>
      <c r="BM303" s="79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</row>
    <row r="304" spans="2:80" ht="11.25" customHeight="1"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219"/>
      <c r="M304" s="219"/>
      <c r="N304" s="96"/>
      <c r="O304" s="96"/>
      <c r="P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79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79"/>
      <c r="AX304" s="96"/>
      <c r="AY304" s="96"/>
      <c r="AZ304" s="96"/>
      <c r="BA304" s="96"/>
      <c r="BB304" s="189"/>
      <c r="BC304" s="189"/>
      <c r="BD304" s="96"/>
      <c r="BE304" s="96"/>
      <c r="BF304" s="96"/>
      <c r="BG304" s="96"/>
      <c r="BH304" s="96"/>
      <c r="BI304" s="96"/>
      <c r="BJ304" s="96"/>
      <c r="BK304" s="96"/>
      <c r="BL304" s="186"/>
      <c r="BM304" s="79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</row>
    <row r="305" spans="2:80" ht="11.25" customHeight="1"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219"/>
      <c r="M305" s="219"/>
      <c r="N305" s="96"/>
      <c r="O305" s="96"/>
      <c r="P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79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79"/>
      <c r="AX305" s="96"/>
      <c r="AY305" s="96"/>
      <c r="AZ305" s="96"/>
      <c r="BA305" s="96"/>
      <c r="BB305" s="189"/>
      <c r="BC305" s="189"/>
      <c r="BD305" s="96"/>
      <c r="BE305" s="96"/>
      <c r="BF305" s="96"/>
      <c r="BG305" s="96"/>
      <c r="BH305" s="96"/>
      <c r="BI305" s="96"/>
      <c r="BJ305" s="96"/>
      <c r="BK305" s="96"/>
      <c r="BL305" s="186"/>
      <c r="BM305" s="79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</row>
    <row r="306" spans="2:80" ht="11.25" customHeight="1"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219"/>
      <c r="M306" s="219"/>
      <c r="N306" s="96"/>
      <c r="O306" s="96"/>
      <c r="P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79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79"/>
      <c r="AX306" s="96"/>
      <c r="AY306" s="96"/>
      <c r="AZ306" s="96"/>
      <c r="BA306" s="96"/>
      <c r="BB306" s="189"/>
      <c r="BC306" s="189"/>
      <c r="BD306" s="96"/>
      <c r="BE306" s="96"/>
      <c r="BF306" s="96"/>
      <c r="BG306" s="96"/>
      <c r="BH306" s="96"/>
      <c r="BI306" s="96"/>
      <c r="BJ306" s="96"/>
      <c r="BK306" s="96"/>
      <c r="BL306" s="186"/>
      <c r="BM306" s="79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</row>
    <row r="307" spans="2:80" ht="11.25" customHeight="1"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219"/>
      <c r="M307" s="219"/>
      <c r="N307" s="96"/>
      <c r="O307" s="96"/>
      <c r="P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79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79"/>
      <c r="AX307" s="96"/>
      <c r="AY307" s="96"/>
      <c r="AZ307" s="96"/>
      <c r="BA307" s="96"/>
      <c r="BB307" s="189"/>
      <c r="BC307" s="189"/>
      <c r="BD307" s="96"/>
      <c r="BE307" s="96"/>
      <c r="BF307" s="96"/>
      <c r="BG307" s="96"/>
      <c r="BH307" s="96"/>
      <c r="BI307" s="96"/>
      <c r="BJ307" s="96"/>
      <c r="BK307" s="96"/>
      <c r="BL307" s="186"/>
      <c r="BM307" s="79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</row>
    <row r="308" spans="2:80" ht="11.25" customHeight="1"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219"/>
      <c r="M308" s="219"/>
      <c r="N308" s="96"/>
      <c r="O308" s="96"/>
      <c r="P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79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79"/>
      <c r="AX308" s="96"/>
      <c r="AY308" s="96"/>
      <c r="AZ308" s="96"/>
      <c r="BA308" s="96"/>
      <c r="BB308" s="189"/>
      <c r="BC308" s="189"/>
      <c r="BD308" s="96"/>
      <c r="BE308" s="96"/>
      <c r="BF308" s="96"/>
      <c r="BG308" s="96"/>
      <c r="BH308" s="96"/>
      <c r="BI308" s="96"/>
      <c r="BJ308" s="96"/>
      <c r="BK308" s="96"/>
      <c r="BL308" s="186"/>
      <c r="BM308" s="79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</row>
    <row r="309" spans="2:80" ht="11.25" customHeight="1"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219"/>
      <c r="M309" s="219"/>
      <c r="N309" s="96"/>
      <c r="O309" s="96"/>
      <c r="P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79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79"/>
      <c r="AX309" s="96"/>
      <c r="AY309" s="96"/>
      <c r="AZ309" s="96"/>
      <c r="BA309" s="96"/>
      <c r="BB309" s="189"/>
      <c r="BC309" s="189"/>
      <c r="BD309" s="96"/>
      <c r="BE309" s="96"/>
      <c r="BF309" s="96"/>
      <c r="BG309" s="96"/>
      <c r="BH309" s="96"/>
      <c r="BI309" s="96"/>
      <c r="BJ309" s="96"/>
      <c r="BK309" s="96"/>
      <c r="BL309" s="186"/>
      <c r="BM309" s="79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</row>
    <row r="310" spans="2:80" ht="11.25" customHeight="1"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219"/>
      <c r="M310" s="219"/>
      <c r="N310" s="96"/>
      <c r="O310" s="96"/>
      <c r="P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79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79"/>
      <c r="AX310" s="96"/>
      <c r="AY310" s="96"/>
      <c r="AZ310" s="96"/>
      <c r="BA310" s="96"/>
      <c r="BB310" s="189"/>
      <c r="BC310" s="189"/>
      <c r="BD310" s="96"/>
      <c r="BE310" s="96"/>
      <c r="BF310" s="96"/>
      <c r="BG310" s="96"/>
      <c r="BH310" s="96"/>
      <c r="BI310" s="96"/>
      <c r="BJ310" s="96"/>
      <c r="BK310" s="96"/>
      <c r="BL310" s="186"/>
      <c r="BM310" s="79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</row>
    <row r="311" spans="2:80" ht="11.25" customHeight="1"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219"/>
      <c r="M311" s="219"/>
      <c r="N311" s="96"/>
      <c r="O311" s="96"/>
      <c r="P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79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79"/>
      <c r="AX311" s="96"/>
      <c r="AY311" s="96"/>
      <c r="AZ311" s="96"/>
      <c r="BA311" s="96"/>
      <c r="BB311" s="189"/>
      <c r="BC311" s="189"/>
      <c r="BD311" s="96"/>
      <c r="BE311" s="96"/>
      <c r="BF311" s="96"/>
      <c r="BG311" s="96"/>
      <c r="BH311" s="96"/>
      <c r="BI311" s="96"/>
      <c r="BJ311" s="96"/>
      <c r="BK311" s="96"/>
      <c r="BL311" s="186"/>
      <c r="BM311" s="79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</row>
    <row r="312" spans="2:80" ht="11.25" customHeight="1"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219"/>
      <c r="M312" s="219"/>
      <c r="N312" s="96"/>
      <c r="O312" s="96"/>
      <c r="P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79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79"/>
      <c r="AX312" s="96"/>
      <c r="AY312" s="96"/>
      <c r="AZ312" s="96"/>
      <c r="BA312" s="96"/>
      <c r="BB312" s="189"/>
      <c r="BC312" s="189"/>
      <c r="BD312" s="96"/>
      <c r="BE312" s="96"/>
      <c r="BF312" s="96"/>
      <c r="BG312" s="96"/>
      <c r="BH312" s="96"/>
      <c r="BI312" s="96"/>
      <c r="BJ312" s="96"/>
      <c r="BK312" s="96"/>
      <c r="BL312" s="186"/>
      <c r="BM312" s="79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</row>
    <row r="313" spans="2:80" ht="11.25" customHeight="1"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219"/>
      <c r="M313" s="219"/>
      <c r="N313" s="96"/>
      <c r="O313" s="96"/>
      <c r="P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79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79"/>
      <c r="AX313" s="96"/>
      <c r="AY313" s="96"/>
      <c r="AZ313" s="96"/>
      <c r="BA313" s="96"/>
      <c r="BB313" s="189"/>
      <c r="BC313" s="189"/>
      <c r="BD313" s="96"/>
      <c r="BE313" s="96"/>
      <c r="BF313" s="96"/>
      <c r="BG313" s="96"/>
      <c r="BH313" s="96"/>
      <c r="BI313" s="96"/>
      <c r="BJ313" s="96"/>
      <c r="BK313" s="96"/>
      <c r="BL313" s="186"/>
      <c r="BM313" s="79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</row>
    <row r="314" spans="2:80" ht="11.25" customHeight="1"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219"/>
      <c r="M314" s="219"/>
      <c r="N314" s="96"/>
      <c r="O314" s="96"/>
      <c r="P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79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79"/>
      <c r="AX314" s="96"/>
      <c r="AY314" s="96"/>
      <c r="AZ314" s="96"/>
      <c r="BA314" s="96"/>
      <c r="BB314" s="189"/>
      <c r="BC314" s="189"/>
      <c r="BD314" s="96"/>
      <c r="BE314" s="96"/>
      <c r="BF314" s="96"/>
      <c r="BG314" s="96"/>
      <c r="BH314" s="96"/>
      <c r="BI314" s="96"/>
      <c r="BJ314" s="96"/>
      <c r="BK314" s="96"/>
      <c r="BL314" s="186"/>
      <c r="BM314" s="79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</row>
    <row r="315" spans="2:80" ht="11.25" customHeight="1"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219"/>
      <c r="M315" s="219"/>
      <c r="N315" s="96"/>
      <c r="O315" s="96"/>
      <c r="P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79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79"/>
      <c r="AX315" s="96"/>
      <c r="AY315" s="96"/>
      <c r="AZ315" s="96"/>
      <c r="BA315" s="96"/>
      <c r="BB315" s="189"/>
      <c r="BC315" s="189"/>
      <c r="BD315" s="96"/>
      <c r="BE315" s="96"/>
      <c r="BF315" s="96"/>
      <c r="BG315" s="96"/>
      <c r="BH315" s="96"/>
      <c r="BI315" s="96"/>
      <c r="BJ315" s="96"/>
      <c r="BK315" s="96"/>
      <c r="BL315" s="186"/>
      <c r="BM315" s="79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</row>
    <row r="316" spans="2:80" ht="11.25" customHeight="1"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219"/>
      <c r="M316" s="219"/>
      <c r="N316" s="96"/>
      <c r="O316" s="96"/>
      <c r="P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79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79"/>
      <c r="AX316" s="96"/>
      <c r="AY316" s="96"/>
      <c r="AZ316" s="96"/>
      <c r="BA316" s="96"/>
      <c r="BB316" s="189"/>
      <c r="BC316" s="189"/>
      <c r="BD316" s="96"/>
      <c r="BE316" s="96"/>
      <c r="BF316" s="96"/>
      <c r="BG316" s="96"/>
      <c r="BH316" s="96"/>
      <c r="BI316" s="96"/>
      <c r="BJ316" s="96"/>
      <c r="BK316" s="96"/>
      <c r="BL316" s="186"/>
      <c r="BM316" s="79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</row>
  </sheetData>
  <mergeCells count="13">
    <mergeCell ref="C10:C40"/>
    <mergeCell ref="AX2:AY2"/>
    <mergeCell ref="AZ2:BA2"/>
    <mergeCell ref="AV2:AW2"/>
    <mergeCell ref="BD1:BG1"/>
    <mergeCell ref="C6:C8"/>
    <mergeCell ref="R2:Y2"/>
    <mergeCell ref="Z2:AG2"/>
    <mergeCell ref="AH2:AO2"/>
    <mergeCell ref="AR2:AS2"/>
    <mergeCell ref="AP2:AQ2"/>
    <mergeCell ref="AT2:AU2"/>
    <mergeCell ref="BB2:BC2"/>
  </mergeCells>
  <phoneticPr fontId="15" type="noConversion"/>
  <pageMargins left="3.75" right="0.48" top="3.52" bottom="1" header="0.5" footer="0.5"/>
  <pageSetup paperSize="9" orientation="portrait" r:id="rId1"/>
  <headerFooter alignWithMargins="0"/>
  <cellWatches>
    <cellWatch r="C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skice VMD</vt:lpstr>
      <vt:lpstr>jakubs</vt:lpstr>
      <vt:lpstr>Lielais</vt:lpstr>
      <vt:lpstr>Lielais (2)</vt:lpstr>
      <vt:lpstr>ievads</vt:lpstr>
      <vt:lpstr>ievads!Drukas_apgabals</vt:lpstr>
      <vt:lpstr>'skice VMD'!Drukas_apgabals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2013-04-17T11:06:26Z</cp:lastPrinted>
  <dcterms:created xsi:type="dcterms:W3CDTF">2012-08-28T13:49:29Z</dcterms:created>
  <dcterms:modified xsi:type="dcterms:W3CDTF">2022-09-21T10:21:06Z</dcterms:modified>
</cp:coreProperties>
</file>